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80" windowWidth="27795" windowHeight="14505" activeTab="0"/>
  </bookViews>
  <sheets>
    <sheet name="ÇİFT HELİS DİŞLİ (2)" sheetId="1" r:id="rId1"/>
    <sheet name="TEK HELİS DİŞLİ " sheetId="2" r:id="rId2"/>
    <sheet name="ÇİFT HELİS DİŞLİ" sheetId="3" r:id="rId3"/>
    <sheet name="TEK DÜZ DİŞLİ" sheetId="4" r:id="rId4"/>
    <sheet name="ÇİFT DÜZ DİŞLİ" sheetId="5" r:id="rId5"/>
  </sheets>
  <definedNames/>
  <calcPr fullCalcOnLoad="1"/>
</workbook>
</file>

<file path=xl/sharedStrings.xml><?xml version="1.0" encoding="utf-8"?>
<sst xmlns="http://schemas.openxmlformats.org/spreadsheetml/2006/main" count="348" uniqueCount="113">
  <si>
    <t>α</t>
  </si>
  <si>
    <t>M</t>
  </si>
  <si>
    <r>
      <t>Z</t>
    </r>
    <r>
      <rPr>
        <vertAlign val="subscript"/>
        <sz val="10"/>
        <rFont val="Arial Tur"/>
        <family val="0"/>
      </rPr>
      <t>1</t>
    </r>
  </si>
  <si>
    <r>
      <t>Z</t>
    </r>
    <r>
      <rPr>
        <vertAlign val="subscript"/>
        <sz val="10"/>
        <rFont val="Arial Tur"/>
        <family val="0"/>
      </rPr>
      <t>2</t>
    </r>
  </si>
  <si>
    <r>
      <t>Do</t>
    </r>
    <r>
      <rPr>
        <vertAlign val="subscript"/>
        <sz val="10"/>
        <rFont val="Arial Tur"/>
        <family val="0"/>
      </rPr>
      <t>1hesap</t>
    </r>
  </si>
  <si>
    <r>
      <t>Do</t>
    </r>
    <r>
      <rPr>
        <vertAlign val="subscript"/>
        <sz val="10"/>
        <rFont val="Arial Tur"/>
        <family val="0"/>
      </rPr>
      <t>2hesap</t>
    </r>
  </si>
  <si>
    <r>
      <t>C</t>
    </r>
    <r>
      <rPr>
        <vertAlign val="subscript"/>
        <sz val="10"/>
        <rFont val="Arial Tur"/>
        <family val="0"/>
      </rPr>
      <t>hesap</t>
    </r>
  </si>
  <si>
    <t>Y</t>
  </si>
  <si>
    <r>
      <t>h</t>
    </r>
    <r>
      <rPr>
        <vertAlign val="subscript"/>
        <sz val="10"/>
        <rFont val="Arial Tur"/>
        <family val="0"/>
      </rPr>
      <t>a1</t>
    </r>
  </si>
  <si>
    <r>
      <t>h</t>
    </r>
    <r>
      <rPr>
        <vertAlign val="subscript"/>
        <sz val="10"/>
        <rFont val="Arial Tur"/>
        <family val="0"/>
      </rPr>
      <t>a2</t>
    </r>
  </si>
  <si>
    <r>
      <t>X</t>
    </r>
    <r>
      <rPr>
        <vertAlign val="subscript"/>
        <sz val="10"/>
        <rFont val="Arial Tur"/>
        <family val="0"/>
      </rPr>
      <t>1</t>
    </r>
  </si>
  <si>
    <r>
      <t>X</t>
    </r>
    <r>
      <rPr>
        <vertAlign val="subscript"/>
        <sz val="10"/>
        <rFont val="Arial Tur"/>
        <family val="0"/>
      </rPr>
      <t>2</t>
    </r>
  </si>
  <si>
    <r>
      <t>C</t>
    </r>
    <r>
      <rPr>
        <vertAlign val="subscript"/>
        <sz val="10"/>
        <rFont val="Arial Tur"/>
        <family val="0"/>
      </rPr>
      <t>ölçülen</t>
    </r>
  </si>
  <si>
    <r>
      <t>H</t>
    </r>
    <r>
      <rPr>
        <vertAlign val="subscript"/>
        <sz val="10"/>
        <rFont val="Arial Tur"/>
        <family val="0"/>
      </rPr>
      <t>diş yüksekliği</t>
    </r>
  </si>
  <si>
    <r>
      <t>D</t>
    </r>
    <r>
      <rPr>
        <vertAlign val="subscript"/>
        <sz val="10"/>
        <rFont val="Arial Tur"/>
        <family val="0"/>
      </rPr>
      <t>t1 taksimat dairesi</t>
    </r>
  </si>
  <si>
    <r>
      <t>D</t>
    </r>
    <r>
      <rPr>
        <vertAlign val="subscript"/>
        <sz val="10"/>
        <rFont val="Arial Tur"/>
        <family val="0"/>
      </rPr>
      <t>t2 taksimat dairesi</t>
    </r>
  </si>
  <si>
    <r>
      <t>S1</t>
    </r>
    <r>
      <rPr>
        <vertAlign val="subscript"/>
        <sz val="10"/>
        <rFont val="Arial Tur"/>
        <family val="0"/>
      </rPr>
      <t>arada ölçülen diş sayısı</t>
    </r>
  </si>
  <si>
    <r>
      <t>S2</t>
    </r>
    <r>
      <rPr>
        <vertAlign val="subscript"/>
        <sz val="10"/>
        <rFont val="Arial Tur"/>
        <family val="0"/>
      </rPr>
      <t>arada ölçülen diş sayısı</t>
    </r>
  </si>
  <si>
    <r>
      <t xml:space="preserve">W1 </t>
    </r>
    <r>
      <rPr>
        <vertAlign val="subscript"/>
        <sz val="10"/>
        <rFont val="Arial Tur"/>
        <family val="0"/>
      </rPr>
      <t>kirişsel ölçü</t>
    </r>
  </si>
  <si>
    <r>
      <t>Do</t>
    </r>
    <r>
      <rPr>
        <vertAlign val="subscript"/>
        <sz val="10"/>
        <rFont val="Arial Tur"/>
        <family val="0"/>
      </rPr>
      <t>1 ölçülen dış çap</t>
    </r>
  </si>
  <si>
    <r>
      <t>Do</t>
    </r>
    <r>
      <rPr>
        <vertAlign val="subscript"/>
        <sz val="10"/>
        <rFont val="Arial Tur"/>
        <family val="0"/>
      </rPr>
      <t>2 ölçülen dış çap</t>
    </r>
  </si>
  <si>
    <r>
      <t>inv</t>
    </r>
    <r>
      <rPr>
        <sz val="10"/>
        <rFont val="Arial"/>
        <family val="2"/>
      </rPr>
      <t>α</t>
    </r>
  </si>
  <si>
    <t>tan(α)</t>
  </si>
  <si>
    <t>Cos(α)</t>
  </si>
  <si>
    <t>Sin(α)</t>
  </si>
  <si>
    <r>
      <t xml:space="preserve">W2 </t>
    </r>
    <r>
      <rPr>
        <vertAlign val="subscript"/>
        <sz val="10"/>
        <rFont val="Arial Tur"/>
        <family val="0"/>
      </rPr>
      <t>kirişsel ölçü</t>
    </r>
  </si>
  <si>
    <r>
      <t>D</t>
    </r>
    <r>
      <rPr>
        <vertAlign val="subscript"/>
        <sz val="10"/>
        <rFont val="Arial Tur"/>
        <family val="0"/>
      </rPr>
      <t>i1 diş dibi çapı</t>
    </r>
  </si>
  <si>
    <r>
      <t>D</t>
    </r>
    <r>
      <rPr>
        <vertAlign val="subscript"/>
        <sz val="10"/>
        <rFont val="Arial Tur"/>
        <family val="0"/>
      </rPr>
      <t>i2 diş dibi çapı</t>
    </r>
  </si>
  <si>
    <t>DİŞ SAYISI (Z)</t>
  </si>
  <si>
    <t>PİNYON</t>
  </si>
  <si>
    <t>ÇARK</t>
  </si>
  <si>
    <r>
      <t>KAVRAMA AÇISI (</t>
    </r>
    <r>
      <rPr>
        <b/>
        <sz val="10"/>
        <rFont val="Arial"/>
        <family val="2"/>
      </rPr>
      <t>α</t>
    </r>
    <r>
      <rPr>
        <b/>
        <sz val="10"/>
        <rFont val="Arial Tur"/>
        <family val="0"/>
      </rPr>
      <t>)</t>
    </r>
  </si>
  <si>
    <t>EKSEN MESAFESİ (C )</t>
  </si>
  <si>
    <r>
      <t>DİŞ ÜSTÜ ÇAPI (D</t>
    </r>
    <r>
      <rPr>
        <b/>
        <vertAlign val="subscript"/>
        <sz val="10"/>
        <rFont val="Arial Tur"/>
        <family val="0"/>
      </rPr>
      <t>O</t>
    </r>
    <r>
      <rPr>
        <b/>
        <sz val="10"/>
        <rFont val="Arial Tur"/>
        <family val="0"/>
      </rPr>
      <t>)</t>
    </r>
  </si>
  <si>
    <t>DÜZ DİŞLİ HESAP TABLOSU</t>
  </si>
  <si>
    <r>
      <t>TAKSİMAT DAİRESİ ÇAPI (D</t>
    </r>
    <r>
      <rPr>
        <b/>
        <vertAlign val="subscript"/>
        <sz val="10"/>
        <rFont val="Arial Tur"/>
        <family val="0"/>
      </rPr>
      <t>t</t>
    </r>
    <r>
      <rPr>
        <b/>
        <sz val="10"/>
        <rFont val="Arial Tur"/>
        <family val="0"/>
      </rPr>
      <t>)</t>
    </r>
  </si>
  <si>
    <r>
      <t>DİŞ DİBİ ÇAPI (D</t>
    </r>
    <r>
      <rPr>
        <b/>
        <vertAlign val="subscript"/>
        <sz val="10"/>
        <rFont val="Arial Tur"/>
        <family val="0"/>
      </rPr>
      <t>i</t>
    </r>
    <r>
      <rPr>
        <b/>
        <sz val="10"/>
        <rFont val="Arial Tur"/>
        <family val="0"/>
      </rPr>
      <t>)</t>
    </r>
  </si>
  <si>
    <t>DİŞ YÜKSEKLİĞİ (H)</t>
  </si>
  <si>
    <t>ÖLÇÜLECEK DİŞ SAYISI (S)</t>
  </si>
  <si>
    <t>KİRİŞSEL ÖLÇÜ (W)</t>
  </si>
  <si>
    <t xml:space="preserve">   GİRİŞ DEĞERLERİ</t>
  </si>
  <si>
    <t>PROFİL KAYDIRMA (X)</t>
  </si>
  <si>
    <t>Not: Ondalıklı değerler için virgül kullanılacaktır.</t>
  </si>
  <si>
    <t xml:space="preserve">   HESAP DEĞERLERİ</t>
  </si>
  <si>
    <t>Yaklaşık modül</t>
  </si>
  <si>
    <t>Eğer Modül bilinmiyorsa
Büyük olan dişlinin dış çapı ve diş sayısı aşağıdaki tabloya girilerek  çıkan yaklaşık modüle en yakın standart modül tablodan seçilmeli ve soldaki tabloda modül değeri olarak girilmelidir</t>
  </si>
  <si>
    <t>Diş sayısı (Z)</t>
  </si>
  <si>
    <t>Dış çap (Do)</t>
  </si>
  <si>
    <t>STANDART METRİK MODÜLLER</t>
  </si>
  <si>
    <t>M (mm)</t>
  </si>
  <si>
    <t>Yandaki standart metrik modul tablosunda sarı boyalı olan modüller en sık kullanılan modüllerdir.
Çok gerekmedikçe diğer modüller kullanılmamalıdır</t>
  </si>
  <si>
    <t>HELİS AÇISI (β)</t>
  </si>
  <si>
    <t>β  HELİS AÇISI</t>
  </si>
  <si>
    <t>Mn  NORMAL MODÜL</t>
  </si>
  <si>
    <t>Ma ALIN MODÜLÜ</t>
  </si>
  <si>
    <t>HELİS DİŞLİ HESAP TABLOSU</t>
  </si>
  <si>
    <r>
      <t>MODÜL (M</t>
    </r>
    <r>
      <rPr>
        <b/>
        <vertAlign val="subscript"/>
        <sz val="10"/>
        <rFont val="Arial Tur"/>
        <family val="0"/>
      </rPr>
      <t>n</t>
    </r>
    <r>
      <rPr>
        <b/>
        <sz val="10"/>
        <rFont val="Arial Tur"/>
        <family val="0"/>
      </rPr>
      <t>)</t>
    </r>
  </si>
  <si>
    <r>
      <t>ALIN MODÜLÜ (M</t>
    </r>
    <r>
      <rPr>
        <b/>
        <vertAlign val="subscript"/>
        <sz val="10"/>
        <rFont val="Arial Tur"/>
        <family val="0"/>
      </rPr>
      <t>a</t>
    </r>
    <r>
      <rPr>
        <b/>
        <sz val="10"/>
        <rFont val="Arial Tur"/>
        <family val="0"/>
      </rPr>
      <t>)</t>
    </r>
  </si>
  <si>
    <t>X profil kaydırma faktörü</t>
  </si>
  <si>
    <t>β  Helis açısı</t>
  </si>
  <si>
    <t>Ma</t>
  </si>
  <si>
    <t>MODÜL (Mn)</t>
  </si>
  <si>
    <t>ALIN MODÜLÜ (Ma)</t>
  </si>
  <si>
    <t>HELİS YÖNÜ</t>
  </si>
  <si>
    <t>SAĞ</t>
  </si>
  <si>
    <t>SOL</t>
  </si>
  <si>
    <t>DİŞ YÜKSEKLİĞİ (h)</t>
  </si>
  <si>
    <t>İki diş üstünden ölçü Da</t>
  </si>
  <si>
    <t>DİŞ DİBİ ÇAPI (Di)</t>
  </si>
  <si>
    <t>İki diş arası mesafe T</t>
  </si>
  <si>
    <t>MODÜL M</t>
  </si>
  <si>
    <t>TABLO 1</t>
  </si>
  <si>
    <t>TABLO 2</t>
  </si>
  <si>
    <t>TABLO 3</t>
  </si>
  <si>
    <t>Dıştan diş dibine ölçü Db</t>
  </si>
  <si>
    <t>Eğer diş sayısı TEK ise Do dış çapı ve Di diş dibi çapını hassas ölçmek mümkün olmaz.
Bu durumda aşağıdaki ölçüler girilerek 
Dış çap ve Diş dibi çapının hesabı yapılarak
TABLO 1 de girilmelidir.
Çift sayılı dişlerde ise ölçü direkt soldaki tabloda girilmeli</t>
  </si>
  <si>
    <t>DİŞ ÜSTÜ ÇAPI (Do)</t>
  </si>
  <si>
    <t>DİŞ BAŞI YÜKSEKLİĞİ (ha)</t>
  </si>
  <si>
    <t>DİŞ DİBİ YÜKSEKLİĞİ (hf)</t>
  </si>
  <si>
    <t>TABAN DAİRESİ ÇAPI (Db)</t>
  </si>
  <si>
    <t>Eğer diş sayısı TEK ise Do dış çapı ve Di diş dibi çapını hassas ölçmek mümkün olmaz.
Bu durumda aşağıdaki ölçüler girilerek 
Dış çap ve Diş dibi çapının hesabı yapılarak
TABLO 1 de girilmelidir.
Çift sayılı dişlerde ise ölçü direkt soldaki tabloda girilm</t>
  </si>
  <si>
    <t>DİŞ BAŞI YÜKSEKLİĞİ (Ha)</t>
  </si>
  <si>
    <t>DİŞ DİBİ YÜKSEKLİĞİ (Hf)</t>
  </si>
  <si>
    <r>
      <t>RADYAL BASINÇ AÇISI (</t>
    </r>
    <r>
      <rPr>
        <sz val="10"/>
        <rFont val="Arial"/>
        <family val="2"/>
      </rPr>
      <t>α</t>
    </r>
    <r>
      <rPr>
        <vertAlign val="subscript"/>
        <sz val="10"/>
        <rFont val="Arial Tur"/>
        <family val="0"/>
      </rPr>
      <t>t</t>
    </r>
    <r>
      <rPr>
        <sz val="10"/>
        <rFont val="Arial Tur"/>
        <family val="0"/>
      </rPr>
      <t>)</t>
    </r>
  </si>
  <si>
    <t>YUVARLANMA DAİRESİ ÇAPI (Dy)</t>
  </si>
  <si>
    <r>
      <t>KAVRAMA AÇISI (α</t>
    </r>
    <r>
      <rPr>
        <vertAlign val="subscript"/>
        <sz val="10"/>
        <rFont val="Arial"/>
        <family val="2"/>
      </rPr>
      <t xml:space="preserve">n </t>
    </r>
    <r>
      <rPr>
        <sz val="10"/>
        <rFont val="Arial"/>
        <family val="2"/>
      </rPr>
      <t>)</t>
    </r>
  </si>
  <si>
    <r>
      <t>tan(α</t>
    </r>
    <r>
      <rPr>
        <vertAlign val="subscript"/>
        <sz val="10"/>
        <rFont val="Arial"/>
        <family val="2"/>
      </rPr>
      <t>n</t>
    </r>
    <r>
      <rPr>
        <sz val="10"/>
        <rFont val="Arial"/>
        <family val="2"/>
      </rPr>
      <t>)</t>
    </r>
  </si>
  <si>
    <r>
      <t>inv</t>
    </r>
    <r>
      <rPr>
        <sz val="10"/>
        <rFont val="Arial"/>
        <family val="2"/>
      </rPr>
      <t>α</t>
    </r>
    <r>
      <rPr>
        <vertAlign val="subscript"/>
        <sz val="10"/>
        <rFont val="Arial"/>
        <family val="2"/>
      </rPr>
      <t>n</t>
    </r>
  </si>
  <si>
    <r>
      <t>inv</t>
    </r>
    <r>
      <rPr>
        <sz val="10"/>
        <rFont val="Arial"/>
        <family val="2"/>
      </rPr>
      <t>α</t>
    </r>
    <r>
      <rPr>
        <vertAlign val="subscript"/>
        <sz val="10"/>
        <rFont val="Arial"/>
        <family val="2"/>
      </rPr>
      <t>wt</t>
    </r>
  </si>
  <si>
    <r>
      <t>involute radyal basınç açısı</t>
    </r>
    <r>
      <rPr>
        <b/>
        <sz val="10"/>
        <rFont val="Arial Tur"/>
        <family val="0"/>
      </rPr>
      <t xml:space="preserve"> inv</t>
    </r>
    <r>
      <rPr>
        <b/>
        <sz val="10"/>
        <rFont val="Arial"/>
        <family val="2"/>
      </rPr>
      <t>α</t>
    </r>
    <r>
      <rPr>
        <b/>
        <vertAlign val="subscript"/>
        <sz val="10"/>
        <rFont val="Arial"/>
        <family val="2"/>
      </rPr>
      <t>t</t>
    </r>
  </si>
  <si>
    <t>Radyan birimler</t>
  </si>
  <si>
    <t>RADYAL workıng BASINÇ AÇISI</t>
  </si>
  <si>
    <t>COS((αwt)</t>
  </si>
  <si>
    <t>TEK HELİS DİŞLİ</t>
  </si>
  <si>
    <r>
      <t>RADYAL PRESSURE ANGLE (</t>
    </r>
    <r>
      <rPr>
        <sz val="10"/>
        <rFont val="Arial"/>
        <family val="2"/>
      </rPr>
      <t>α</t>
    </r>
    <r>
      <rPr>
        <vertAlign val="subscript"/>
        <sz val="10"/>
        <rFont val="Arial"/>
        <family val="2"/>
      </rPr>
      <t>t</t>
    </r>
    <r>
      <rPr>
        <sz val="10"/>
        <rFont val="Arial"/>
        <family val="2"/>
      </rPr>
      <t>)</t>
    </r>
  </si>
  <si>
    <t xml:space="preserve">
AÇIKLAMA
Bu Tablo sadece birlikte çalışacak Helis dişlilerin hesabı için kullanılır.
Dişlide ölçülecek temel değerler, diş sayıları, dış çapları ve iki dişlinin çalıştığı yerden alınacak eksenler arası mesafe ve helis açısıdır.
Helis açılarından birisi SAĞ yöne ise diğeri SOL olmalıdır.
Eğer ikinci dişliye ait değerler yoksa bu bilgiler ünitesinden alınmalıdır.
Eğer bu bilgilere ulaşılamıyorsa tek helis dişli tablosu kullanılmalıdır.</t>
  </si>
  <si>
    <t>TEK DÜZ DİŞLİ</t>
  </si>
  <si>
    <t xml:space="preserve">AÇIKLAMA
Eğer sadece bir dişli elde varsa ve karşılıklı çalışan dişlinin bilgileri yoksa ve Eğer ölçülen dişli dış çapı hesaplanan tashihsiz dış çaptan farklı ise profil kaydırma faktörünü (tashih) bulmak için bu tablolar kullanılır.
Dişlide tashih varsa tek dişliden alınan ölçüler ile yapılan hesaplamalar hassas olmayabilir. Bu nedenle karşılıklı çalışan dişli ve eksenler arası ölçünün alınması daha sağlıklı hesap için gerekmektedir.
Dişliden ölçülecek temel değerler, diş sayısı, dış çap (Do), diş dibi çapıdır (Di) 
Eğer diş sayısı çift ise TABLO 1  direkt kullanılır.
Diş sayısı tek ise önce TABLO 2 kullanılarak Dış çap (Do) ve Diş dibi çapı (Di) hesaplanarak TABLO 1 de kullanılır.
Eldeki dişlinin Modülü bilinmiyorsa önce TALO 3 ile Modül belirlenerek TABLO 1 ve 2 de kullanılır
Bir diğer alınacak önemli ölçü ise kirişsel ölçü W dir. Bu ölçü helis açısına dik yönde alınmalıdır.
Kirişsel ölçü için önce kaç dişin dıştan dışa ölçüleceği tablodan bulunmalı ve o sayıdaki ölçü değer olarak girilmelidir.
</t>
  </si>
  <si>
    <t>ÇİFT DÜZ DİŞLİ HESAP TABLOSU</t>
  </si>
  <si>
    <t xml:space="preserve">   HESAPLANMIŞ  DEĞERLER</t>
  </si>
  <si>
    <t xml:space="preserve">
AÇIKLAMA
Bu Tablo sadece birlikte çalışacak Düz dişlilerin hesabı için kullanılır.
Dişlide ölçülecek temel değerler, diş sayıları, dış çapları ve iki dişlinin çalıştığı yerden alınacak eksenler arası mesafedir.
Eğer ikinci dişliye ait değerler yoksa bu bilgiler ünitesinden alınmalıdır.
Eğer bu bilgilere ulaşılamıyorsa tek düz dişli tablosu kullanılmalıdır.
</t>
  </si>
  <si>
    <t>ÇİFT HELİS DİŞLİ HESAP TABLOSU</t>
  </si>
  <si>
    <t>Helis Açısı (β)</t>
  </si>
  <si>
    <t>Eğer Modül bilinmiyorsa
Büyük olan dişlinin dış çapı ve diş sayısı aşağıdaki tabloya girilerek  çıkan yaklaşık modüle en yakın standart modül tablodan seçilmeli ve soldaki tabloda modül değeri olarak girilmelidir. Girilen değerlerin büyük dişli değerleri olması daha doğru sonuç verir.</t>
  </si>
  <si>
    <t>Eğer Modül bilinmiyorsa büyük olan dişlinin dış çapı ve diş sayısı aşağıdaki tabloya girilerek  çıkan yaklaşık modüle en yakın standart modül tablodan seçilmeli ve soldaki tabloda modül değeri olarak girilmelidir. Girilen değerlerin büyük dişli değerleri olması daha doğru sonuç verir.</t>
  </si>
  <si>
    <t>Helis açısı (β)</t>
  </si>
  <si>
    <t>Yuvarlanma Daire çapı Dw</t>
  </si>
  <si>
    <t>COS(β)</t>
  </si>
  <si>
    <t xml:space="preserve">
AÇIKLAMA
Eğer sadece bir dişli elde varsa ve karşılıklı çalışan dişlinin bilgileri yoksa ve Eğer ölçülen dişli dış çapı hesaplanan tashihsiz dış çaptan farklı ise profil kaydırma faktörünü (tashih) bulmak için bu tablolar kullanılır.
Dişlide tashih varsa tek dişliden alınan ölçüler ile yapılan hesaplamalar hassas olmayabilir. Bu nedenle karşılıklı çalışan dişli ve eksenler arası ölçünün alınması daha sağlıklı hesap için gerekmektedir.
Dişliden ölçülecek temel değerler, diş sayısı, dış çap (Do), diş dibi çapı (Di) ve helis açısıdır (β)
Eğer diş sayısı çift ise TABLO 1  direkt kullanılır.
Diş sayısı tek ise önce TABLO 2 kullanılarak Dış çap (Do) ve Diş dibi çapı (Di) hesaplanarak TABLO 1 de kullanılır.
Eldeki dişlinin Modülü bilinmiyorsa önce TABLO 3 ile Modül belirlenerek TABLO 1 ve 2 de kullanılır
Bir diğer alınacak önemli ölçü ise kirişsel ölçü W dir. Bu ölçü helis açısına dik yönde alınmalıdır.
Kirişsel ölçü için önce kaç dişin dıştan dışa ölçüleceği tablodan hesap edilmeli ve o sayıdaki ölçü değer olarak girilmelidir.
</t>
  </si>
  <si>
    <t>Yuvarlanma Dairesi çapı Dw1</t>
  </si>
  <si>
    <t>Yuvarlanma Dairesi çapı Dw2</t>
  </si>
  <si>
    <t>www.muhendislikbilgileri.com</t>
  </si>
  <si>
    <t>HELİS DİŞLİLER HESAP TABLOSU</t>
  </si>
</sst>
</file>

<file path=xl/styles.xml><?xml version="1.0" encoding="utf-8"?>
<styleSheet xmlns="http://schemas.openxmlformats.org/spreadsheetml/2006/main">
  <numFmts count="1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000"/>
    <numFmt numFmtId="165" formatCode="0.00000"/>
    <numFmt numFmtId="166" formatCode="0.000"/>
    <numFmt numFmtId="167" formatCode="0.0"/>
    <numFmt numFmtId="168" formatCode="&quot;Evet&quot;;&quot;Evet&quot;;&quot;Hayır&quot;"/>
    <numFmt numFmtId="169" formatCode="&quot;Doğru&quot;;&quot;Doğru&quot;;&quot;Yanlış&quot;"/>
    <numFmt numFmtId="170" formatCode="&quot;Açık&quot;;&quot;Açık&quot;;&quot;Kapalı&quot;"/>
    <numFmt numFmtId="171" formatCode="[$¥€-2]\ #,##0.00_);[Red]\([$€-2]\ #,##0.00\)"/>
  </numFmts>
  <fonts count="48">
    <font>
      <sz val="10"/>
      <name val="Arial Tur"/>
      <family val="0"/>
    </font>
    <font>
      <sz val="8"/>
      <name val="Arial Tur"/>
      <family val="0"/>
    </font>
    <font>
      <vertAlign val="subscript"/>
      <sz val="10"/>
      <name val="Arial Tur"/>
      <family val="0"/>
    </font>
    <font>
      <sz val="10"/>
      <name val="Arial"/>
      <family val="2"/>
    </font>
    <font>
      <b/>
      <sz val="10"/>
      <name val="Arial Tur"/>
      <family val="0"/>
    </font>
    <font>
      <b/>
      <sz val="10"/>
      <name val="Arial"/>
      <family val="2"/>
    </font>
    <font>
      <b/>
      <vertAlign val="subscript"/>
      <sz val="10"/>
      <name val="Arial Tur"/>
      <family val="0"/>
    </font>
    <font>
      <sz val="12"/>
      <name val="Arial Tur"/>
      <family val="0"/>
    </font>
    <font>
      <vertAlign val="subscript"/>
      <sz val="10"/>
      <name val="Arial"/>
      <family val="2"/>
    </font>
    <font>
      <b/>
      <vertAlign val="subscript"/>
      <sz val="10"/>
      <name val="Arial"/>
      <family val="2"/>
    </font>
    <font>
      <b/>
      <sz val="10"/>
      <color indexed="8"/>
      <name val="Arial Tur"/>
      <family val="0"/>
    </font>
    <font>
      <u val="single"/>
      <sz val="10"/>
      <color indexed="12"/>
      <name val="Arial Tur"/>
      <family val="0"/>
    </font>
    <font>
      <u val="single"/>
      <sz val="10"/>
      <color indexed="36"/>
      <name val="Arial Tur"/>
      <family val="0"/>
    </font>
    <font>
      <sz val="12"/>
      <color indexed="12"/>
      <name val="Arial Tur"/>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indexed="47"/>
        <bgColor indexed="64"/>
      </patternFill>
    </fill>
    <fill>
      <patternFill patternType="solid">
        <fgColor indexed="15"/>
        <bgColor indexed="64"/>
      </patternFill>
    </fill>
    <fill>
      <patternFill patternType="solid">
        <fgColor indexed="22"/>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9"/>
        <bgColor indexed="64"/>
      </patternFill>
    </fill>
  </fills>
  <borders count="6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medium"/>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medium"/>
      <right style="thin"/>
      <top>
        <color indexed="63"/>
      </top>
      <bottom style="mediu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medium"/>
      <bottom style="thin"/>
    </border>
    <border>
      <left style="medium"/>
      <right style="medium"/>
      <top style="medium"/>
      <bottom style="medium"/>
    </border>
    <border>
      <left style="medium"/>
      <right style="thin"/>
      <top>
        <color indexed="63"/>
      </top>
      <bottom>
        <color indexed="63"/>
      </bottom>
    </border>
    <border>
      <left style="thin"/>
      <right style="medium"/>
      <top>
        <color indexed="63"/>
      </top>
      <bottom>
        <color indexed="63"/>
      </bottom>
    </border>
    <border>
      <left>
        <color indexed="63"/>
      </left>
      <right style="thin"/>
      <top style="thin"/>
      <bottom style="thin"/>
    </border>
    <border>
      <left style="thin"/>
      <right style="thin"/>
      <top style="medium"/>
      <bottom style="thin"/>
    </border>
    <border>
      <left>
        <color indexed="63"/>
      </left>
      <right>
        <color indexed="63"/>
      </right>
      <top style="medium"/>
      <bottom>
        <color indexed="63"/>
      </bottom>
    </border>
    <border>
      <left style="thin"/>
      <right style="thin"/>
      <top style="thin"/>
      <bottom style="thin"/>
    </border>
    <border>
      <left style="thin"/>
      <right style="thin"/>
      <top style="thin"/>
      <bottom style="medium"/>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color indexed="63"/>
      </left>
      <right style="thin"/>
      <top style="thin"/>
      <bottom style="medium"/>
    </border>
    <border>
      <left>
        <color indexed="63"/>
      </left>
      <right style="thin"/>
      <top style="medium"/>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thin"/>
    </border>
    <border>
      <left>
        <color indexed="63"/>
      </left>
      <right style="medium"/>
      <top>
        <color indexed="63"/>
      </top>
      <bottom style="thin"/>
    </border>
    <border>
      <left style="medium"/>
      <right style="medium"/>
      <top style="medium"/>
      <bottom>
        <color indexed="63"/>
      </bottom>
    </border>
    <border>
      <left style="medium"/>
      <right style="medium"/>
      <top>
        <color indexed="63"/>
      </top>
      <bottom>
        <color indexed="63"/>
      </bottom>
    </border>
    <border>
      <left style="thin"/>
      <right>
        <color indexed="63"/>
      </right>
      <top style="thin"/>
      <bottom style="thin"/>
    </border>
    <border>
      <left>
        <color indexed="63"/>
      </left>
      <right style="medium"/>
      <top style="thin"/>
      <bottom style="thin"/>
    </border>
    <border>
      <left>
        <color indexed="63"/>
      </left>
      <right>
        <color indexed="63"/>
      </right>
      <top style="medium"/>
      <bottom style="medium"/>
    </border>
    <border>
      <left style="thin"/>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style="medium"/>
      <top style="medium"/>
      <bottom style="thin"/>
    </border>
    <border>
      <left style="medium"/>
      <right style="thin"/>
      <top style="medium"/>
      <bottom>
        <color indexed="63"/>
      </bottom>
    </border>
    <border>
      <left style="thin"/>
      <right style="medium"/>
      <top style="medium"/>
      <bottom>
        <color indexed="63"/>
      </bottom>
    </border>
    <border>
      <left style="medium"/>
      <right style="thin"/>
      <top>
        <color indexed="63"/>
      </top>
      <bottom style="thin"/>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41" fontId="0" fillId="0" borderId="0" applyFont="0" applyFill="0" applyBorder="0" applyAlignment="0" applyProtection="0"/>
    <xf numFmtId="0" fontId="39" fillId="20" borderId="5" applyNumberFormat="0" applyAlignment="0" applyProtection="0"/>
    <xf numFmtId="0" fontId="40" fillId="21" borderId="6" applyNumberFormat="0" applyAlignment="0" applyProtection="0"/>
    <xf numFmtId="0" fontId="41" fillId="20" borderId="6" applyNumberFormat="0" applyAlignment="0" applyProtection="0"/>
    <xf numFmtId="0" fontId="42" fillId="22" borderId="7" applyNumberFormat="0" applyAlignment="0" applyProtection="0"/>
    <xf numFmtId="0" fontId="43" fillId="23" borderId="0" applyNumberFormat="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44" fillId="24" borderId="0" applyNumberFormat="0" applyBorder="0" applyAlignment="0" applyProtection="0"/>
    <xf numFmtId="0" fontId="0" fillId="25" borderId="8" applyNumberFormat="0" applyFont="0" applyAlignment="0" applyProtection="0"/>
    <xf numFmtId="0" fontId="45"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9" fontId="0" fillId="0" borderId="0" applyFont="0" applyFill="0" applyBorder="0" applyAlignment="0" applyProtection="0"/>
  </cellStyleXfs>
  <cellXfs count="271">
    <xf numFmtId="0" fontId="0" fillId="0" borderId="0" xfId="0" applyAlignment="1">
      <alignment/>
    </xf>
    <xf numFmtId="1" fontId="0" fillId="33" borderId="10" xfId="0" applyNumberFormat="1" applyFill="1" applyBorder="1" applyAlignment="1" applyProtection="1">
      <alignment horizontal="left" vertical="center" indent="1"/>
      <protection locked="0"/>
    </xf>
    <xf numFmtId="2" fontId="0" fillId="33" borderId="10" xfId="0" applyNumberFormat="1" applyFill="1" applyBorder="1" applyAlignment="1" applyProtection="1">
      <alignment horizontal="left" vertical="center" indent="1"/>
      <protection locked="0"/>
    </xf>
    <xf numFmtId="0" fontId="0" fillId="0" borderId="0" xfId="0" applyAlignment="1" applyProtection="1">
      <alignment horizontal="left" vertical="center" indent="1"/>
      <protection/>
    </xf>
    <xf numFmtId="2" fontId="0" fillId="0" borderId="0" xfId="0" applyNumberFormat="1" applyAlignment="1" applyProtection="1">
      <alignment horizontal="right" indent="1"/>
      <protection/>
    </xf>
    <xf numFmtId="0" fontId="0" fillId="0" borderId="0" xfId="0" applyAlignment="1" applyProtection="1">
      <alignment/>
      <protection/>
    </xf>
    <xf numFmtId="2" fontId="0" fillId="0" borderId="0" xfId="0" applyNumberFormat="1" applyAlignment="1" applyProtection="1">
      <alignment horizontal="right" vertical="center" indent="1"/>
      <protection/>
    </xf>
    <xf numFmtId="2" fontId="0" fillId="0" borderId="0" xfId="0" applyNumberFormat="1" applyAlignment="1" applyProtection="1">
      <alignment/>
      <protection/>
    </xf>
    <xf numFmtId="0" fontId="3" fillId="0" borderId="0" xfId="0" applyFont="1" applyAlignment="1" applyProtection="1">
      <alignment horizontal="left" vertical="center" indent="1"/>
      <protection/>
    </xf>
    <xf numFmtId="165" fontId="0" fillId="0" borderId="0" xfId="0" applyNumberFormat="1" applyAlignment="1" applyProtection="1">
      <alignment horizontal="right" vertical="center" indent="1"/>
      <protection/>
    </xf>
    <xf numFmtId="165" fontId="0" fillId="0" borderId="0" xfId="0" applyNumberFormat="1" applyAlignment="1" applyProtection="1">
      <alignment/>
      <protection/>
    </xf>
    <xf numFmtId="165" fontId="0" fillId="0" borderId="0" xfId="0" applyNumberFormat="1" applyAlignment="1" applyProtection="1">
      <alignment horizontal="right" indent="1"/>
      <protection/>
    </xf>
    <xf numFmtId="164" fontId="0" fillId="0" borderId="0" xfId="0" applyNumberFormat="1" applyAlignment="1" applyProtection="1">
      <alignment horizontal="right" indent="1"/>
      <protection/>
    </xf>
    <xf numFmtId="164" fontId="0" fillId="0" borderId="0" xfId="0" applyNumberFormat="1" applyAlignment="1" applyProtection="1">
      <alignment horizontal="right" vertical="center" indent="1"/>
      <protection/>
    </xf>
    <xf numFmtId="164" fontId="0" fillId="0" borderId="0" xfId="0" applyNumberFormat="1" applyAlignment="1" applyProtection="1">
      <alignment/>
      <protection/>
    </xf>
    <xf numFmtId="166" fontId="0" fillId="0" borderId="0" xfId="0" applyNumberFormat="1" applyAlignment="1" applyProtection="1">
      <alignment horizontal="right" vertical="center" indent="1"/>
      <protection/>
    </xf>
    <xf numFmtId="167" fontId="0" fillId="0" borderId="0" xfId="0" applyNumberFormat="1" applyAlignment="1" applyProtection="1">
      <alignment/>
      <protection/>
    </xf>
    <xf numFmtId="166" fontId="0" fillId="0" borderId="0" xfId="0" applyNumberFormat="1" applyAlignment="1" applyProtection="1">
      <alignment/>
      <protection/>
    </xf>
    <xf numFmtId="0" fontId="0" fillId="0" borderId="11" xfId="0" applyBorder="1" applyAlignment="1" applyProtection="1">
      <alignment horizontal="left" vertical="center" indent="1"/>
      <protection/>
    </xf>
    <xf numFmtId="2" fontId="0" fillId="34" borderId="12" xfId="0" applyNumberFormat="1" applyFill="1" applyBorder="1" applyAlignment="1" applyProtection="1">
      <alignment horizontal="right" vertical="center" indent="1"/>
      <protection/>
    </xf>
    <xf numFmtId="2" fontId="0" fillId="35" borderId="13" xfId="0" applyNumberFormat="1" applyFill="1" applyBorder="1" applyAlignment="1" applyProtection="1">
      <alignment horizontal="right" vertical="center" indent="1"/>
      <protection/>
    </xf>
    <xf numFmtId="2" fontId="0" fillId="36" borderId="14" xfId="0" applyNumberFormat="1" applyFill="1" applyBorder="1" applyAlignment="1" applyProtection="1">
      <alignment horizontal="left" vertical="center" indent="1"/>
      <protection/>
    </xf>
    <xf numFmtId="2" fontId="7" fillId="0" borderId="15" xfId="0" applyNumberFormat="1" applyFont="1" applyBorder="1" applyAlignment="1" applyProtection="1">
      <alignment horizontal="center" vertical="center"/>
      <protection/>
    </xf>
    <xf numFmtId="2" fontId="7" fillId="0" borderId="16" xfId="0" applyNumberFormat="1" applyFont="1" applyBorder="1" applyAlignment="1" applyProtection="1">
      <alignment horizontal="center" vertical="center"/>
      <protection/>
    </xf>
    <xf numFmtId="2" fontId="7" fillId="33" borderId="17" xfId="0" applyNumberFormat="1" applyFont="1" applyFill="1" applyBorder="1" applyAlignment="1" applyProtection="1">
      <alignment horizontal="center" vertical="center"/>
      <protection/>
    </xf>
    <xf numFmtId="2" fontId="7" fillId="0" borderId="17" xfId="0" applyNumberFormat="1" applyFont="1" applyBorder="1" applyAlignment="1" applyProtection="1">
      <alignment horizontal="center" vertical="center"/>
      <protection/>
    </xf>
    <xf numFmtId="2" fontId="7" fillId="33" borderId="18" xfId="0" applyNumberFormat="1" applyFont="1" applyFill="1" applyBorder="1" applyAlignment="1" applyProtection="1">
      <alignment horizontal="center" vertical="center"/>
      <protection/>
    </xf>
    <xf numFmtId="2" fontId="7" fillId="0" borderId="18" xfId="0" applyNumberFormat="1" applyFont="1" applyBorder="1" applyAlignment="1" applyProtection="1">
      <alignment horizontal="center" vertical="center"/>
      <protection/>
    </xf>
    <xf numFmtId="0" fontId="0" fillId="0" borderId="0" xfId="0" applyBorder="1" applyAlignment="1" applyProtection="1">
      <alignment/>
      <protection/>
    </xf>
    <xf numFmtId="0" fontId="4" fillId="0" borderId="0" xfId="0" applyFont="1" applyFill="1" applyBorder="1" applyAlignment="1" applyProtection="1">
      <alignment horizontal="left" vertical="center" indent="1"/>
      <protection/>
    </xf>
    <xf numFmtId="2" fontId="0" fillId="0" borderId="0" xfId="0" applyNumberFormat="1" applyBorder="1" applyAlignment="1" applyProtection="1">
      <alignment horizontal="right" vertical="center" indent="2"/>
      <protection/>
    </xf>
    <xf numFmtId="0" fontId="0" fillId="0" borderId="0" xfId="0" applyBorder="1" applyAlignment="1" applyProtection="1">
      <alignment horizontal="left" vertical="center" indent="1"/>
      <protection/>
    </xf>
    <xf numFmtId="2" fontId="7" fillId="0" borderId="18" xfId="0" applyNumberFormat="1" applyFont="1" applyFill="1" applyBorder="1" applyAlignment="1" applyProtection="1">
      <alignment horizontal="center" vertical="center"/>
      <protection/>
    </xf>
    <xf numFmtId="2" fontId="7" fillId="33" borderId="19" xfId="0" applyNumberFormat="1" applyFont="1" applyFill="1" applyBorder="1" applyAlignment="1" applyProtection="1">
      <alignment horizontal="center" vertical="center"/>
      <protection/>
    </xf>
    <xf numFmtId="2" fontId="7" fillId="0" borderId="19" xfId="0" applyNumberFormat="1" applyFont="1" applyBorder="1" applyAlignment="1" applyProtection="1">
      <alignment horizontal="center" vertical="center"/>
      <protection/>
    </xf>
    <xf numFmtId="0" fontId="0" fillId="0" borderId="0" xfId="0" applyFill="1" applyBorder="1" applyAlignment="1" applyProtection="1">
      <alignment vertical="center"/>
      <protection/>
    </xf>
    <xf numFmtId="0" fontId="0" fillId="0" borderId="0" xfId="0" applyFill="1" applyBorder="1" applyAlignment="1" applyProtection="1">
      <alignment horizontal="left" vertical="center" indent="1"/>
      <protection/>
    </xf>
    <xf numFmtId="2" fontId="0" fillId="0" borderId="0" xfId="0" applyNumberFormat="1" applyFill="1" applyBorder="1" applyAlignment="1" applyProtection="1">
      <alignment horizontal="right" indent="1"/>
      <protection/>
    </xf>
    <xf numFmtId="0" fontId="0" fillId="0" borderId="0" xfId="0" applyFill="1" applyBorder="1" applyAlignment="1" applyProtection="1">
      <alignment/>
      <protection/>
    </xf>
    <xf numFmtId="2" fontId="0" fillId="0" borderId="0" xfId="0" applyNumberFormat="1" applyAlignment="1" applyProtection="1">
      <alignment horizontal="left" vertical="center" indent="1"/>
      <protection/>
    </xf>
    <xf numFmtId="167" fontId="0" fillId="36" borderId="10" xfId="0" applyNumberFormat="1" applyFill="1" applyBorder="1" applyAlignment="1" applyProtection="1">
      <alignment horizontal="right" vertical="center" indent="1"/>
      <protection/>
    </xf>
    <xf numFmtId="0" fontId="4" fillId="0" borderId="0" xfId="0" applyFont="1" applyFill="1" applyBorder="1" applyAlignment="1" applyProtection="1">
      <alignment vertical="center" wrapText="1"/>
      <protection/>
    </xf>
    <xf numFmtId="167" fontId="0" fillId="36" borderId="14" xfId="0" applyNumberFormat="1" applyFill="1" applyBorder="1" applyAlignment="1" applyProtection="1">
      <alignment horizontal="right" vertical="center" indent="1"/>
      <protection/>
    </xf>
    <xf numFmtId="167" fontId="0" fillId="33" borderId="20" xfId="0" applyNumberFormat="1" applyFill="1" applyBorder="1" applyAlignment="1" applyProtection="1">
      <alignment horizontal="right" vertical="center" indent="1"/>
      <protection locked="0"/>
    </xf>
    <xf numFmtId="167" fontId="0" fillId="33" borderId="10" xfId="0" applyNumberFormat="1" applyFill="1" applyBorder="1" applyAlignment="1" applyProtection="1">
      <alignment horizontal="right" vertical="center" indent="1"/>
      <protection locked="0"/>
    </xf>
    <xf numFmtId="0" fontId="4" fillId="37" borderId="21" xfId="0" applyFont="1" applyFill="1" applyBorder="1" applyAlignment="1" applyProtection="1">
      <alignment horizontal="center" vertical="center"/>
      <protection/>
    </xf>
    <xf numFmtId="0" fontId="0" fillId="0" borderId="0" xfId="0" applyAlignment="1" applyProtection="1">
      <alignment horizontal="left" vertical="center"/>
      <protection/>
    </xf>
    <xf numFmtId="2" fontId="0" fillId="0" borderId="0" xfId="0" applyNumberFormat="1" applyAlignment="1" applyProtection="1">
      <alignment horizontal="right"/>
      <protection/>
    </xf>
    <xf numFmtId="0" fontId="0" fillId="0" borderId="0" xfId="0" applyAlignment="1" applyProtection="1">
      <alignment/>
      <protection/>
    </xf>
    <xf numFmtId="2" fontId="0" fillId="0" borderId="0" xfId="0" applyNumberFormat="1" applyAlignment="1" applyProtection="1">
      <alignment horizontal="right" vertical="center"/>
      <protection/>
    </xf>
    <xf numFmtId="2" fontId="0" fillId="0" borderId="0" xfId="0" applyNumberFormat="1" applyAlignment="1" applyProtection="1">
      <alignment/>
      <protection/>
    </xf>
    <xf numFmtId="0" fontId="3" fillId="0" borderId="0" xfId="0" applyFont="1" applyAlignment="1" applyProtection="1">
      <alignment horizontal="left" vertical="center"/>
      <protection/>
    </xf>
    <xf numFmtId="164" fontId="0" fillId="0" borderId="0" xfId="0" applyNumberFormat="1" applyAlignment="1" applyProtection="1">
      <alignment horizontal="right"/>
      <protection/>
    </xf>
    <xf numFmtId="164" fontId="0" fillId="0" borderId="0" xfId="0" applyNumberFormat="1" applyAlignment="1" applyProtection="1">
      <alignment/>
      <protection/>
    </xf>
    <xf numFmtId="2" fontId="0" fillId="0" borderId="0" xfId="0" applyNumberFormat="1" applyAlignment="1" applyProtection="1">
      <alignment horizontal="left" vertical="center"/>
      <protection/>
    </xf>
    <xf numFmtId="0" fontId="10" fillId="37" borderId="21" xfId="0" applyFont="1" applyFill="1" applyBorder="1" applyAlignment="1" applyProtection="1">
      <alignment horizontal="center" vertical="center"/>
      <protection/>
    </xf>
    <xf numFmtId="0" fontId="0" fillId="0" borderId="11" xfId="0" applyBorder="1" applyAlignment="1" applyProtection="1">
      <alignment horizontal="left" vertical="center"/>
      <protection/>
    </xf>
    <xf numFmtId="2" fontId="0" fillId="33" borderId="11" xfId="0" applyNumberFormat="1" applyFill="1" applyBorder="1" applyAlignment="1" applyProtection="1">
      <alignment horizontal="left" vertical="center"/>
      <protection/>
    </xf>
    <xf numFmtId="2" fontId="0" fillId="33" borderId="12" xfId="0" applyNumberFormat="1" applyFill="1" applyBorder="1" applyAlignment="1" applyProtection="1">
      <alignment horizontal="left" vertical="center"/>
      <protection/>
    </xf>
    <xf numFmtId="2" fontId="0" fillId="36" borderId="12" xfId="0" applyNumberFormat="1" applyFill="1" applyBorder="1" applyAlignment="1" applyProtection="1">
      <alignment horizontal="left" vertical="center"/>
      <protection/>
    </xf>
    <xf numFmtId="2" fontId="0" fillId="36" borderId="13" xfId="0" applyNumberFormat="1" applyFill="1" applyBorder="1" applyAlignment="1" applyProtection="1">
      <alignment horizontal="left" vertical="center"/>
      <protection/>
    </xf>
    <xf numFmtId="0" fontId="0" fillId="0" borderId="0" xfId="0" applyBorder="1" applyAlignment="1" applyProtection="1">
      <alignment/>
      <protection/>
    </xf>
    <xf numFmtId="0" fontId="4" fillId="0" borderId="0" xfId="0" applyFont="1" applyFill="1" applyBorder="1" applyAlignment="1" applyProtection="1">
      <alignment horizontal="left" vertical="center"/>
      <protection/>
    </xf>
    <xf numFmtId="2" fontId="0" fillId="0" borderId="0" xfId="0" applyNumberFormat="1" applyBorder="1" applyAlignment="1" applyProtection="1">
      <alignment horizontal="right" vertical="center"/>
      <protection/>
    </xf>
    <xf numFmtId="2" fontId="0" fillId="34" borderId="12" xfId="0" applyNumberFormat="1" applyFill="1" applyBorder="1" applyAlignment="1" applyProtection="1">
      <alignment horizontal="left" vertical="center" indent="2"/>
      <protection/>
    </xf>
    <xf numFmtId="0" fontId="0" fillId="34" borderId="22" xfId="0" applyFill="1" applyBorder="1" applyAlignment="1" applyProtection="1">
      <alignment horizontal="left" indent="2"/>
      <protection/>
    </xf>
    <xf numFmtId="2" fontId="0" fillId="35" borderId="13" xfId="0" applyNumberFormat="1" applyFill="1" applyBorder="1" applyAlignment="1" applyProtection="1">
      <alignment horizontal="left" vertical="center" indent="2"/>
      <protection/>
    </xf>
    <xf numFmtId="0" fontId="0" fillId="33" borderId="23" xfId="0" applyFill="1" applyBorder="1" applyAlignment="1" applyProtection="1">
      <alignment horizontal="left" vertical="center" indent="1"/>
      <protection locked="0"/>
    </xf>
    <xf numFmtId="2" fontId="0" fillId="34" borderId="13" xfId="0" applyNumberFormat="1" applyFill="1" applyBorder="1" applyAlignment="1" applyProtection="1">
      <alignment horizontal="right" vertical="center" indent="1"/>
      <protection/>
    </xf>
    <xf numFmtId="167" fontId="0" fillId="38" borderId="10" xfId="0" applyNumberFormat="1" applyFill="1" applyBorder="1" applyAlignment="1" applyProtection="1">
      <alignment horizontal="right" vertical="center" indent="1"/>
      <protection/>
    </xf>
    <xf numFmtId="167" fontId="0" fillId="38" borderId="14" xfId="0" applyNumberFormat="1" applyFill="1" applyBorder="1" applyAlignment="1" applyProtection="1">
      <alignment horizontal="right" vertical="center" indent="1"/>
      <protection/>
    </xf>
    <xf numFmtId="2" fontId="0" fillId="38" borderId="14" xfId="0" applyNumberFormat="1" applyFill="1" applyBorder="1" applyAlignment="1" applyProtection="1">
      <alignment horizontal="left" vertical="center" indent="1"/>
      <protection/>
    </xf>
    <xf numFmtId="167" fontId="0" fillId="39" borderId="20" xfId="0" applyNumberFormat="1" applyFill="1" applyBorder="1" applyAlignment="1" applyProtection="1">
      <alignment horizontal="right" vertical="center" indent="1"/>
      <protection locked="0"/>
    </xf>
    <xf numFmtId="167" fontId="0" fillId="39" borderId="10" xfId="0" applyNumberFormat="1" applyFill="1" applyBorder="1" applyAlignment="1" applyProtection="1">
      <alignment horizontal="right" vertical="center" indent="1"/>
      <protection locked="0"/>
    </xf>
    <xf numFmtId="1" fontId="0" fillId="39" borderId="10" xfId="0" applyNumberFormat="1" applyFill="1" applyBorder="1" applyAlignment="1" applyProtection="1">
      <alignment horizontal="left" vertical="center" indent="1"/>
      <protection locked="0"/>
    </xf>
    <xf numFmtId="2" fontId="0" fillId="39" borderId="10" xfId="0" applyNumberFormat="1" applyFill="1" applyBorder="1" applyAlignment="1" applyProtection="1">
      <alignment horizontal="left" vertical="center" indent="1"/>
      <protection locked="0"/>
    </xf>
    <xf numFmtId="2" fontId="0" fillId="40" borderId="13" xfId="0" applyNumberFormat="1" applyFill="1" applyBorder="1" applyAlignment="1" applyProtection="1">
      <alignment horizontal="right" vertical="center" indent="1"/>
      <protection/>
    </xf>
    <xf numFmtId="2" fontId="0" fillId="40" borderId="12" xfId="0" applyNumberFormat="1" applyFill="1" applyBorder="1" applyAlignment="1" applyProtection="1">
      <alignment horizontal="left" vertical="center" indent="1"/>
      <protection/>
    </xf>
    <xf numFmtId="2" fontId="0" fillId="40" borderId="13" xfId="0" applyNumberFormat="1" applyFill="1" applyBorder="1" applyAlignment="1" applyProtection="1">
      <alignment horizontal="left" vertical="center" indent="1"/>
      <protection/>
    </xf>
    <xf numFmtId="2" fontId="0" fillId="41" borderId="11" xfId="0" applyNumberFormat="1" applyFill="1" applyBorder="1" applyAlignment="1" applyProtection="1">
      <alignment horizontal="left" vertical="center" indent="1"/>
      <protection/>
    </xf>
    <xf numFmtId="2" fontId="0" fillId="41" borderId="12" xfId="0" applyNumberFormat="1" applyFill="1" applyBorder="1" applyAlignment="1" applyProtection="1">
      <alignment horizontal="left" vertical="center" indent="1"/>
      <protection/>
    </xf>
    <xf numFmtId="2" fontId="0" fillId="41" borderId="12" xfId="0" applyNumberFormat="1" applyFill="1" applyBorder="1" applyAlignment="1" applyProtection="1">
      <alignment horizontal="right" vertical="center" indent="1"/>
      <protection/>
    </xf>
    <xf numFmtId="0" fontId="4" fillId="0" borderId="12" xfId="0" applyFont="1" applyFill="1" applyBorder="1" applyAlignment="1" applyProtection="1">
      <alignment horizontal="left" vertical="center" indent="1"/>
      <protection/>
    </xf>
    <xf numFmtId="0" fontId="4" fillId="0" borderId="24" xfId="0" applyFont="1" applyFill="1" applyBorder="1" applyAlignment="1" applyProtection="1">
      <alignment horizontal="left" vertical="center" indent="1"/>
      <protection/>
    </xf>
    <xf numFmtId="2" fontId="4" fillId="0" borderId="25" xfId="0" applyNumberFormat="1" applyFont="1" applyFill="1" applyBorder="1" applyAlignment="1" applyProtection="1">
      <alignment horizontal="center" vertical="center"/>
      <protection/>
    </xf>
    <xf numFmtId="0" fontId="4" fillId="0" borderId="20" xfId="0" applyFont="1" applyFill="1" applyBorder="1" applyAlignment="1" applyProtection="1">
      <alignment horizontal="center" vertical="center"/>
      <protection/>
    </xf>
    <xf numFmtId="2" fontId="0" fillId="33" borderId="14" xfId="0" applyNumberFormat="1" applyFill="1" applyBorder="1" applyAlignment="1" applyProtection="1">
      <alignment horizontal="left" vertical="center" indent="1"/>
      <protection locked="0"/>
    </xf>
    <xf numFmtId="0" fontId="0" fillId="0" borderId="0" xfId="0" applyBorder="1" applyAlignment="1" applyProtection="1">
      <alignment textRotation="90"/>
      <protection/>
    </xf>
    <xf numFmtId="0" fontId="0" fillId="0" borderId="11" xfId="0" applyFill="1" applyBorder="1" applyAlignment="1" applyProtection="1">
      <alignment horizontal="left" vertical="center" indent="1"/>
      <protection/>
    </xf>
    <xf numFmtId="0" fontId="0" fillId="0" borderId="26" xfId="0" applyBorder="1" applyAlignment="1" applyProtection="1">
      <alignment vertical="center" textRotation="90"/>
      <protection/>
    </xf>
    <xf numFmtId="0" fontId="4" fillId="38" borderId="12" xfId="0" applyFont="1" applyFill="1" applyBorder="1" applyAlignment="1" applyProtection="1">
      <alignment horizontal="left" vertical="center" indent="1"/>
      <protection/>
    </xf>
    <xf numFmtId="0" fontId="4" fillId="38" borderId="13" xfId="0" applyFont="1" applyFill="1" applyBorder="1" applyAlignment="1" applyProtection="1">
      <alignment horizontal="left" vertical="center" indent="1"/>
      <protection/>
    </xf>
    <xf numFmtId="1" fontId="0" fillId="35" borderId="27" xfId="0" applyNumberFormat="1" applyFill="1" applyBorder="1" applyAlignment="1" applyProtection="1">
      <alignment horizontal="right" vertical="center" indent="2"/>
      <protection locked="0"/>
    </xf>
    <xf numFmtId="1" fontId="0" fillId="35" borderId="10" xfId="0" applyNumberFormat="1" applyFill="1" applyBorder="1" applyAlignment="1" applyProtection="1">
      <alignment horizontal="right" vertical="center" indent="2"/>
      <protection locked="0"/>
    </xf>
    <xf numFmtId="1" fontId="0" fillId="35" borderId="27" xfId="0" applyNumberFormat="1" applyFill="1" applyBorder="1" applyAlignment="1" applyProtection="1">
      <alignment horizontal="center" vertical="center"/>
      <protection locked="0"/>
    </xf>
    <xf numFmtId="1" fontId="0" fillId="35" borderId="10" xfId="0" applyNumberFormat="1" applyFill="1" applyBorder="1" applyAlignment="1" applyProtection="1">
      <alignment horizontal="center" vertical="center"/>
      <protection locked="0"/>
    </xf>
    <xf numFmtId="166" fontId="0" fillId="35" borderId="28" xfId="0" applyNumberFormat="1" applyFill="1" applyBorder="1" applyAlignment="1" applyProtection="1">
      <alignment horizontal="right" vertical="center" indent="2"/>
      <protection locked="0"/>
    </xf>
    <xf numFmtId="166" fontId="0" fillId="35" borderId="14" xfId="0" applyNumberFormat="1" applyFill="1" applyBorder="1" applyAlignment="1" applyProtection="1">
      <alignment horizontal="right" vertical="center" indent="2"/>
      <protection locked="0"/>
    </xf>
    <xf numFmtId="2" fontId="0" fillId="36" borderId="25" xfId="0" applyNumberFormat="1" applyFill="1" applyBorder="1" applyAlignment="1" applyProtection="1">
      <alignment horizontal="right" vertical="center" indent="2"/>
      <protection/>
    </xf>
    <xf numFmtId="2" fontId="0" fillId="36" borderId="20" xfId="0" applyNumberFormat="1" applyFill="1" applyBorder="1" applyAlignment="1" applyProtection="1">
      <alignment horizontal="right" vertical="center" indent="2"/>
      <protection/>
    </xf>
    <xf numFmtId="2" fontId="0" fillId="36" borderId="29" xfId="0" applyNumberFormat="1" applyFill="1" applyBorder="1" applyAlignment="1" applyProtection="1">
      <alignment horizontal="right" vertical="center" indent="2"/>
      <protection/>
    </xf>
    <xf numFmtId="2" fontId="0" fillId="36" borderId="30" xfId="0" applyNumberFormat="1" applyFill="1" applyBorder="1" applyAlignment="1" applyProtection="1">
      <alignment horizontal="right" vertical="center" indent="2"/>
      <protection/>
    </xf>
    <xf numFmtId="2" fontId="0" fillId="36" borderId="27" xfId="0" applyNumberFormat="1" applyFill="1" applyBorder="1" applyAlignment="1" applyProtection="1">
      <alignment horizontal="right" vertical="center" indent="2"/>
      <protection/>
    </xf>
    <xf numFmtId="2" fontId="0" fillId="36" borderId="10" xfId="0" applyNumberFormat="1" applyFill="1" applyBorder="1" applyAlignment="1" applyProtection="1">
      <alignment horizontal="right" vertical="center" indent="2"/>
      <protection/>
    </xf>
    <xf numFmtId="2" fontId="0" fillId="36" borderId="27" xfId="0" applyNumberFormat="1" applyFill="1" applyBorder="1" applyAlignment="1" applyProtection="1">
      <alignment horizontal="center" vertical="center"/>
      <protection/>
    </xf>
    <xf numFmtId="2" fontId="0" fillId="36" borderId="10" xfId="0" applyNumberFormat="1" applyFill="1" applyBorder="1" applyAlignment="1" applyProtection="1">
      <alignment horizontal="center" vertical="center"/>
      <protection/>
    </xf>
    <xf numFmtId="167" fontId="0" fillId="36" borderId="28" xfId="0" applyNumberFormat="1" applyFill="1" applyBorder="1" applyAlignment="1" applyProtection="1">
      <alignment horizontal="right" vertical="center" indent="2"/>
      <protection/>
    </xf>
    <xf numFmtId="167" fontId="0" fillId="36" borderId="14" xfId="0" applyNumberFormat="1" applyFill="1" applyBorder="1" applyAlignment="1" applyProtection="1">
      <alignment horizontal="right" vertical="center" indent="2"/>
      <protection/>
    </xf>
    <xf numFmtId="0" fontId="4" fillId="41" borderId="11" xfId="0" applyFont="1" applyFill="1" applyBorder="1" applyAlignment="1" applyProtection="1">
      <alignment horizontal="left" vertical="center" indent="1"/>
      <protection/>
    </xf>
    <xf numFmtId="0" fontId="4" fillId="41" borderId="31" xfId="0" applyFont="1" applyFill="1" applyBorder="1" applyAlignment="1" applyProtection="1">
      <alignment horizontal="left" vertical="center" indent="1"/>
      <protection/>
    </xf>
    <xf numFmtId="0" fontId="4" fillId="41" borderId="24" xfId="0" applyFont="1" applyFill="1" applyBorder="1" applyAlignment="1" applyProtection="1">
      <alignment horizontal="left" vertical="center" indent="1"/>
      <protection/>
    </xf>
    <xf numFmtId="0" fontId="4" fillId="41" borderId="32" xfId="0" applyFont="1" applyFill="1" applyBorder="1" applyAlignment="1" applyProtection="1">
      <alignment horizontal="left" vertical="center" indent="1"/>
      <protection/>
    </xf>
    <xf numFmtId="0" fontId="4" fillId="41" borderId="12" xfId="0" applyFont="1" applyFill="1" applyBorder="1" applyAlignment="1" applyProtection="1">
      <alignment horizontal="left" vertical="center" indent="1"/>
      <protection/>
    </xf>
    <xf numFmtId="1" fontId="0" fillId="40" borderId="27" xfId="0" applyNumberFormat="1" applyFill="1" applyBorder="1" applyAlignment="1" applyProtection="1">
      <alignment horizontal="right" vertical="center" indent="2"/>
      <protection locked="0"/>
    </xf>
    <xf numFmtId="1" fontId="0" fillId="40" borderId="10" xfId="0" applyNumberFormat="1" applyFill="1" applyBorder="1" applyAlignment="1" applyProtection="1">
      <alignment horizontal="right" vertical="center" indent="2"/>
      <protection locked="0"/>
    </xf>
    <xf numFmtId="166" fontId="0" fillId="40" borderId="28" xfId="0" applyNumberFormat="1" applyFill="1" applyBorder="1" applyAlignment="1" applyProtection="1">
      <alignment horizontal="right" vertical="center" indent="2"/>
      <protection locked="0"/>
    </xf>
    <xf numFmtId="166" fontId="0" fillId="40" borderId="14" xfId="0" applyNumberFormat="1" applyFill="1" applyBorder="1" applyAlignment="1" applyProtection="1">
      <alignment horizontal="right" vertical="center" indent="2"/>
      <protection locked="0"/>
    </xf>
    <xf numFmtId="0" fontId="4" fillId="41" borderId="33" xfId="0" applyFont="1" applyFill="1" applyBorder="1" applyAlignment="1" applyProtection="1">
      <alignment horizontal="left" vertical="center" indent="1"/>
      <protection/>
    </xf>
    <xf numFmtId="0" fontId="4" fillId="41" borderId="33" xfId="0" applyFont="1" applyFill="1" applyBorder="1" applyAlignment="1" applyProtection="1">
      <alignment horizontal="left" vertical="center"/>
      <protection/>
    </xf>
    <xf numFmtId="0" fontId="4" fillId="41" borderId="12" xfId="0" applyFont="1" applyFill="1" applyBorder="1" applyAlignment="1" applyProtection="1">
      <alignment horizontal="left" vertical="center"/>
      <protection/>
    </xf>
    <xf numFmtId="0" fontId="4" fillId="41" borderId="24" xfId="0" applyFont="1" applyFill="1" applyBorder="1" applyAlignment="1" applyProtection="1">
      <alignment horizontal="left" vertical="center"/>
      <protection/>
    </xf>
    <xf numFmtId="0" fontId="4" fillId="41" borderId="32" xfId="0" applyFont="1" applyFill="1" applyBorder="1" applyAlignment="1" applyProtection="1">
      <alignment horizontal="left" vertical="center"/>
      <protection/>
    </xf>
    <xf numFmtId="0" fontId="4" fillId="38" borderId="12" xfId="0" applyFont="1" applyFill="1" applyBorder="1" applyAlignment="1" applyProtection="1">
      <alignment horizontal="left" vertical="center"/>
      <protection/>
    </xf>
    <xf numFmtId="0" fontId="4" fillId="38" borderId="13" xfId="0" applyFont="1" applyFill="1" applyBorder="1" applyAlignment="1" applyProtection="1">
      <alignment horizontal="left" vertical="center"/>
      <protection/>
    </xf>
    <xf numFmtId="2" fontId="0" fillId="40" borderId="34" xfId="0" applyNumberFormat="1" applyFill="1" applyBorder="1" applyAlignment="1" applyProtection="1">
      <alignment horizontal="left" vertical="center" wrapText="1" indent="1"/>
      <protection/>
    </xf>
    <xf numFmtId="2" fontId="0" fillId="40" borderId="35" xfId="0" applyNumberFormat="1" applyFill="1" applyBorder="1" applyAlignment="1" applyProtection="1">
      <alignment horizontal="left" vertical="center" wrapText="1" indent="1"/>
      <protection/>
    </xf>
    <xf numFmtId="2" fontId="0" fillId="40" borderId="36" xfId="0" applyNumberFormat="1" applyFill="1" applyBorder="1" applyAlignment="1" applyProtection="1">
      <alignment horizontal="left" vertical="center" wrapText="1" indent="1"/>
      <protection/>
    </xf>
    <xf numFmtId="2" fontId="0" fillId="40" borderId="37" xfId="0" applyNumberFormat="1" applyFill="1" applyBorder="1" applyAlignment="1" applyProtection="1">
      <alignment horizontal="left" vertical="center" wrapText="1" indent="1"/>
      <protection/>
    </xf>
    <xf numFmtId="2" fontId="0" fillId="40" borderId="38" xfId="0" applyNumberFormat="1" applyFill="1" applyBorder="1" applyAlignment="1" applyProtection="1">
      <alignment horizontal="left" vertical="center" wrapText="1" indent="1"/>
      <protection/>
    </xf>
    <xf numFmtId="2" fontId="0" fillId="40" borderId="39" xfId="0" applyNumberFormat="1" applyFill="1" applyBorder="1" applyAlignment="1" applyProtection="1">
      <alignment horizontal="left" vertical="center" wrapText="1" indent="1"/>
      <protection/>
    </xf>
    <xf numFmtId="0" fontId="0" fillId="40" borderId="34" xfId="0" applyFill="1" applyBorder="1" applyAlignment="1" applyProtection="1">
      <alignment horizontal="left" vertical="center" wrapText="1" indent="1"/>
      <protection/>
    </xf>
    <xf numFmtId="0" fontId="0" fillId="40" borderId="26" xfId="0" applyFill="1" applyBorder="1" applyAlignment="1" applyProtection="1">
      <alignment horizontal="left" vertical="center" wrapText="1" indent="1"/>
      <protection/>
    </xf>
    <xf numFmtId="0" fontId="0" fillId="40" borderId="35" xfId="0" applyFill="1" applyBorder="1" applyAlignment="1" applyProtection="1">
      <alignment horizontal="left" vertical="center" wrapText="1" indent="1"/>
      <protection/>
    </xf>
    <xf numFmtId="0" fontId="0" fillId="40" borderId="36" xfId="0" applyFill="1" applyBorder="1" applyAlignment="1" applyProtection="1">
      <alignment horizontal="left" vertical="center" wrapText="1" indent="1"/>
      <protection/>
    </xf>
    <xf numFmtId="0" fontId="0" fillId="40" borderId="0" xfId="0" applyFill="1" applyBorder="1" applyAlignment="1" applyProtection="1">
      <alignment horizontal="left" vertical="center" wrapText="1" indent="1"/>
      <protection/>
    </xf>
    <xf numFmtId="0" fontId="0" fillId="40" borderId="37" xfId="0" applyFill="1" applyBorder="1" applyAlignment="1" applyProtection="1">
      <alignment horizontal="left" vertical="center" wrapText="1" indent="1"/>
      <protection/>
    </xf>
    <xf numFmtId="0" fontId="0" fillId="40" borderId="38" xfId="0" applyFill="1" applyBorder="1" applyAlignment="1" applyProtection="1">
      <alignment horizontal="left" vertical="center" wrapText="1" indent="1"/>
      <protection/>
    </xf>
    <xf numFmtId="0" fontId="0" fillId="40" borderId="40" xfId="0" applyFill="1" applyBorder="1" applyAlignment="1" applyProtection="1">
      <alignment horizontal="left" vertical="center" wrapText="1" indent="1"/>
      <protection/>
    </xf>
    <xf numFmtId="0" fontId="0" fillId="40" borderId="39" xfId="0" applyFill="1" applyBorder="1" applyAlignment="1" applyProtection="1">
      <alignment horizontal="left" vertical="center" wrapText="1" indent="1"/>
      <protection/>
    </xf>
    <xf numFmtId="2" fontId="7" fillId="42" borderId="41" xfId="0" applyNumberFormat="1" applyFont="1" applyFill="1" applyBorder="1" applyAlignment="1" applyProtection="1">
      <alignment horizontal="center" vertical="center" wrapText="1"/>
      <protection/>
    </xf>
    <xf numFmtId="2" fontId="7" fillId="42" borderId="42" xfId="0" applyNumberFormat="1" applyFont="1" applyFill="1" applyBorder="1" applyAlignment="1" applyProtection="1">
      <alignment horizontal="center" vertical="center" wrapText="1"/>
      <protection/>
    </xf>
    <xf numFmtId="2" fontId="0" fillId="40" borderId="34" xfId="0" applyNumberFormat="1" applyFill="1" applyBorder="1" applyAlignment="1" applyProtection="1">
      <alignment horizontal="left" vertical="center" wrapText="1"/>
      <protection/>
    </xf>
    <xf numFmtId="2" fontId="0" fillId="40" borderId="35" xfId="0" applyNumberFormat="1" applyFill="1" applyBorder="1" applyAlignment="1" applyProtection="1">
      <alignment horizontal="left" vertical="center" wrapText="1"/>
      <protection/>
    </xf>
    <xf numFmtId="2" fontId="0" fillId="40" borderId="36" xfId="0" applyNumberFormat="1" applyFill="1" applyBorder="1" applyAlignment="1" applyProtection="1">
      <alignment horizontal="left" vertical="center" wrapText="1"/>
      <protection/>
    </xf>
    <xf numFmtId="2" fontId="0" fillId="40" borderId="37" xfId="0" applyNumberFormat="1" applyFill="1" applyBorder="1" applyAlignment="1" applyProtection="1">
      <alignment horizontal="left" vertical="center" wrapText="1"/>
      <protection/>
    </xf>
    <xf numFmtId="2" fontId="0" fillId="40" borderId="43" xfId="0" applyNumberFormat="1" applyFill="1" applyBorder="1" applyAlignment="1" applyProtection="1">
      <alignment horizontal="left" vertical="center" wrapText="1"/>
      <protection/>
    </xf>
    <xf numFmtId="2" fontId="0" fillId="40" borderId="44" xfId="0" applyNumberFormat="1" applyFill="1" applyBorder="1" applyAlignment="1" applyProtection="1">
      <alignment horizontal="left" vertical="center" wrapText="1"/>
      <protection/>
    </xf>
    <xf numFmtId="0" fontId="0" fillId="0" borderId="45" xfId="0" applyBorder="1" applyAlignment="1" applyProtection="1">
      <alignment horizontal="center" vertical="center" textRotation="90"/>
      <protection/>
    </xf>
    <xf numFmtId="0" fontId="0" fillId="0" borderId="46" xfId="0" applyBorder="1" applyAlignment="1" applyProtection="1">
      <alignment horizontal="center" vertical="center" textRotation="90"/>
      <protection/>
    </xf>
    <xf numFmtId="0" fontId="0" fillId="0" borderId="16" xfId="0" applyBorder="1" applyAlignment="1" applyProtection="1">
      <alignment horizontal="center" vertical="center" textRotation="90"/>
      <protection/>
    </xf>
    <xf numFmtId="2" fontId="0" fillId="36" borderId="27" xfId="0" applyNumberFormat="1" applyFill="1" applyBorder="1" applyAlignment="1" applyProtection="1">
      <alignment horizontal="center" vertical="center"/>
      <protection/>
    </xf>
    <xf numFmtId="2" fontId="0" fillId="36" borderId="10" xfId="0" applyNumberFormat="1" applyFill="1" applyBorder="1" applyAlignment="1" applyProtection="1">
      <alignment horizontal="center" vertical="center"/>
      <protection/>
    </xf>
    <xf numFmtId="2" fontId="0" fillId="36" borderId="47" xfId="0" applyNumberFormat="1" applyFill="1" applyBorder="1" applyAlignment="1" applyProtection="1">
      <alignment horizontal="center" vertical="center"/>
      <protection/>
    </xf>
    <xf numFmtId="2" fontId="0" fillId="36" borderId="48" xfId="0" applyNumberFormat="1" applyFill="1" applyBorder="1" applyAlignment="1" applyProtection="1">
      <alignment horizontal="center" vertical="center"/>
      <protection/>
    </xf>
    <xf numFmtId="0" fontId="0" fillId="0" borderId="26" xfId="0"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11" fillId="0" borderId="40" xfId="47" applyBorder="1" applyAlignment="1" applyProtection="1">
      <alignment horizontal="center" vertical="center"/>
      <protection/>
    </xf>
    <xf numFmtId="0" fontId="13" fillId="0" borderId="40" xfId="0" applyFont="1" applyBorder="1" applyAlignment="1" applyProtection="1">
      <alignment horizontal="center" vertical="center"/>
      <protection/>
    </xf>
    <xf numFmtId="0" fontId="4" fillId="0" borderId="41" xfId="0" applyFont="1" applyBorder="1" applyAlignment="1" applyProtection="1">
      <alignment horizontal="center" vertical="center"/>
      <protection/>
    </xf>
    <xf numFmtId="0" fontId="4" fillId="0" borderId="49" xfId="0" applyFont="1" applyBorder="1" applyAlignment="1" applyProtection="1">
      <alignment horizontal="center" vertical="center"/>
      <protection/>
    </xf>
    <xf numFmtId="0" fontId="4" fillId="0" borderId="42" xfId="0" applyFont="1" applyBorder="1" applyAlignment="1" applyProtection="1">
      <alignment horizontal="center" vertical="center"/>
      <protection/>
    </xf>
    <xf numFmtId="0" fontId="0" fillId="0" borderId="45" xfId="0" applyBorder="1" applyAlignment="1" applyProtection="1">
      <alignment horizontal="center" textRotation="90"/>
      <protection/>
    </xf>
    <xf numFmtId="0" fontId="0" fillId="0" borderId="46" xfId="0" applyBorder="1" applyAlignment="1" applyProtection="1">
      <alignment horizontal="center" textRotation="90"/>
      <protection/>
    </xf>
    <xf numFmtId="0" fontId="0" fillId="0" borderId="16" xfId="0" applyBorder="1" applyAlignment="1" applyProtection="1">
      <alignment horizontal="center" textRotation="90"/>
      <protection/>
    </xf>
    <xf numFmtId="2" fontId="0" fillId="35" borderId="27" xfId="0" applyNumberFormat="1" applyFill="1" applyBorder="1" applyAlignment="1" applyProtection="1">
      <alignment horizontal="center" vertical="center"/>
      <protection locked="0"/>
    </xf>
    <xf numFmtId="2" fontId="0" fillId="35" borderId="10" xfId="0" applyNumberFormat="1" applyFill="1" applyBorder="1" applyAlignment="1" applyProtection="1">
      <alignment horizontal="center" vertical="center"/>
      <protection locked="0"/>
    </xf>
    <xf numFmtId="1" fontId="0" fillId="35" borderId="27" xfId="0" applyNumberFormat="1" applyFill="1" applyBorder="1" applyAlignment="1" applyProtection="1">
      <alignment horizontal="center" vertical="center"/>
      <protection locked="0"/>
    </xf>
    <xf numFmtId="1" fontId="0" fillId="35" borderId="10" xfId="0" applyNumberFormat="1" applyFill="1" applyBorder="1" applyAlignment="1" applyProtection="1">
      <alignment horizontal="center" vertical="center"/>
      <protection locked="0"/>
    </xf>
    <xf numFmtId="166" fontId="0" fillId="35" borderId="47" xfId="0" applyNumberFormat="1" applyFill="1" applyBorder="1" applyAlignment="1" applyProtection="1">
      <alignment horizontal="center" vertical="center"/>
      <protection locked="0"/>
    </xf>
    <xf numFmtId="166" fontId="0" fillId="35" borderId="48" xfId="0" applyNumberFormat="1" applyFill="1" applyBorder="1" applyAlignment="1" applyProtection="1">
      <alignment horizontal="center" vertical="center"/>
      <protection locked="0"/>
    </xf>
    <xf numFmtId="2" fontId="0" fillId="35" borderId="34" xfId="0" applyNumberFormat="1" applyFill="1" applyBorder="1" applyAlignment="1" applyProtection="1">
      <alignment horizontal="left" vertical="center" wrapText="1" indent="1"/>
      <protection/>
    </xf>
    <xf numFmtId="2" fontId="0" fillId="35" borderId="35" xfId="0" applyNumberFormat="1" applyFill="1" applyBorder="1" applyAlignment="1" applyProtection="1">
      <alignment horizontal="left" vertical="center" wrapText="1" indent="1"/>
      <protection/>
    </xf>
    <xf numFmtId="2" fontId="0" fillId="35" borderId="36" xfId="0" applyNumberFormat="1" applyFill="1" applyBorder="1" applyAlignment="1" applyProtection="1">
      <alignment horizontal="left" vertical="center" wrapText="1" indent="1"/>
      <protection/>
    </xf>
    <xf numFmtId="2" fontId="0" fillId="35" borderId="37" xfId="0" applyNumberFormat="1" applyFill="1" applyBorder="1" applyAlignment="1" applyProtection="1">
      <alignment horizontal="left" vertical="center" wrapText="1" indent="1"/>
      <protection/>
    </xf>
    <xf numFmtId="2" fontId="0" fillId="35" borderId="38" xfId="0" applyNumberFormat="1" applyFill="1" applyBorder="1" applyAlignment="1" applyProtection="1">
      <alignment horizontal="left" vertical="center" wrapText="1" indent="1"/>
      <protection/>
    </xf>
    <xf numFmtId="2" fontId="0" fillId="35" borderId="39" xfId="0" applyNumberFormat="1" applyFill="1" applyBorder="1" applyAlignment="1" applyProtection="1">
      <alignment horizontal="left" vertical="center" wrapText="1" indent="1"/>
      <protection/>
    </xf>
    <xf numFmtId="0" fontId="4" fillId="40" borderId="34" xfId="0" applyFont="1" applyFill="1" applyBorder="1" applyAlignment="1" applyProtection="1">
      <alignment horizontal="left" vertical="center" wrapText="1" indent="2"/>
      <protection/>
    </xf>
    <xf numFmtId="0" fontId="4" fillId="40" borderId="26" xfId="0" applyFont="1" applyFill="1" applyBorder="1" applyAlignment="1" applyProtection="1">
      <alignment horizontal="left" vertical="center" wrapText="1" indent="2"/>
      <protection/>
    </xf>
    <xf numFmtId="0" fontId="4" fillId="40" borderId="35" xfId="0" applyFont="1" applyFill="1" applyBorder="1" applyAlignment="1" applyProtection="1">
      <alignment horizontal="left" vertical="center" wrapText="1" indent="2"/>
      <protection/>
    </xf>
    <xf numFmtId="0" fontId="4" fillId="40" borderId="36" xfId="0" applyFont="1" applyFill="1" applyBorder="1" applyAlignment="1" applyProtection="1">
      <alignment horizontal="left" vertical="center" wrapText="1" indent="2"/>
      <protection/>
    </xf>
    <xf numFmtId="0" fontId="4" fillId="40" borderId="0" xfId="0" applyFont="1" applyFill="1" applyBorder="1" applyAlignment="1" applyProtection="1">
      <alignment horizontal="left" vertical="center" wrapText="1" indent="2"/>
      <protection/>
    </xf>
    <xf numFmtId="0" fontId="4" fillId="40" borderId="37" xfId="0" applyFont="1" applyFill="1" applyBorder="1" applyAlignment="1" applyProtection="1">
      <alignment horizontal="left" vertical="center" wrapText="1" indent="2"/>
      <protection/>
    </xf>
    <xf numFmtId="0" fontId="4" fillId="40" borderId="38" xfId="0" applyFont="1" applyFill="1" applyBorder="1" applyAlignment="1" applyProtection="1">
      <alignment horizontal="left" vertical="center" wrapText="1" indent="2"/>
      <protection/>
    </xf>
    <xf numFmtId="0" fontId="4" fillId="40" borderId="40" xfId="0" applyFont="1" applyFill="1" applyBorder="1" applyAlignment="1" applyProtection="1">
      <alignment horizontal="left" vertical="center" wrapText="1" indent="2"/>
      <protection/>
    </xf>
    <xf numFmtId="0" fontId="4" fillId="40" borderId="39" xfId="0" applyFont="1" applyFill="1" applyBorder="1" applyAlignment="1" applyProtection="1">
      <alignment horizontal="left" vertical="center" wrapText="1" indent="2"/>
      <protection/>
    </xf>
    <xf numFmtId="0" fontId="0" fillId="0" borderId="0" xfId="0" applyBorder="1" applyAlignment="1" applyProtection="1">
      <alignment horizontal="center" vertical="center"/>
      <protection/>
    </xf>
    <xf numFmtId="2" fontId="0" fillId="36" borderId="50" xfId="0" applyNumberFormat="1" applyFill="1" applyBorder="1" applyAlignment="1" applyProtection="1">
      <alignment horizontal="center" vertical="center"/>
      <protection/>
    </xf>
    <xf numFmtId="2" fontId="0" fillId="36" borderId="51" xfId="0" applyNumberFormat="1" applyFill="1" applyBorder="1" applyAlignment="1" applyProtection="1">
      <alignment horizontal="center" vertical="center"/>
      <protection/>
    </xf>
    <xf numFmtId="2" fontId="0" fillId="36" borderId="52" xfId="0" applyNumberFormat="1" applyFill="1" applyBorder="1" applyAlignment="1" applyProtection="1">
      <alignment horizontal="center" vertical="center"/>
      <protection/>
    </xf>
    <xf numFmtId="2" fontId="0" fillId="36" borderId="53" xfId="0" applyNumberFormat="1" applyFill="1" applyBorder="1" applyAlignment="1" applyProtection="1">
      <alignment horizontal="center" vertical="center"/>
      <protection/>
    </xf>
    <xf numFmtId="2" fontId="7" fillId="0" borderId="41" xfId="0" applyNumberFormat="1" applyFont="1" applyFill="1" applyBorder="1" applyAlignment="1" applyProtection="1">
      <alignment horizontal="center" vertical="center"/>
      <protection/>
    </xf>
    <xf numFmtId="2" fontId="7" fillId="0" borderId="42" xfId="0" applyNumberFormat="1" applyFont="1" applyFill="1" applyBorder="1" applyAlignment="1" applyProtection="1">
      <alignment horizontal="center" vertical="center"/>
      <protection/>
    </xf>
    <xf numFmtId="1" fontId="0" fillId="40" borderId="47" xfId="0" applyNumberFormat="1" applyFill="1" applyBorder="1" applyAlignment="1" applyProtection="1">
      <alignment horizontal="center" vertical="center"/>
      <protection locked="0"/>
    </xf>
    <xf numFmtId="1" fontId="0" fillId="40" borderId="48" xfId="0" applyNumberFormat="1" applyFill="1" applyBorder="1" applyAlignment="1" applyProtection="1">
      <alignment horizontal="center" vertical="center"/>
      <protection locked="0"/>
    </xf>
    <xf numFmtId="2" fontId="0" fillId="40" borderId="47" xfId="0" applyNumberFormat="1" applyFill="1" applyBorder="1" applyAlignment="1" applyProtection="1">
      <alignment horizontal="center" vertical="center"/>
      <protection locked="0"/>
    </xf>
    <xf numFmtId="2" fontId="0" fillId="40" borderId="48" xfId="0" applyNumberFormat="1" applyFill="1" applyBorder="1" applyAlignment="1" applyProtection="1">
      <alignment horizontal="center" vertical="center"/>
      <protection locked="0"/>
    </xf>
    <xf numFmtId="2" fontId="0" fillId="40" borderId="50" xfId="0" applyNumberFormat="1" applyFill="1" applyBorder="1" applyAlignment="1" applyProtection="1">
      <alignment horizontal="center" vertical="center"/>
      <protection locked="0"/>
    </xf>
    <xf numFmtId="2" fontId="0" fillId="40" borderId="51" xfId="0" applyNumberFormat="1" applyFill="1" applyBorder="1" applyAlignment="1" applyProtection="1">
      <alignment horizontal="center" vertical="center"/>
      <protection locked="0"/>
    </xf>
    <xf numFmtId="0" fontId="0" fillId="0" borderId="39" xfId="0" applyBorder="1" applyAlignment="1" applyProtection="1">
      <alignment horizontal="center" vertical="center"/>
      <protection/>
    </xf>
    <xf numFmtId="2" fontId="0" fillId="38" borderId="54" xfId="0" applyNumberFormat="1" applyFill="1" applyBorder="1" applyAlignment="1" applyProtection="1">
      <alignment horizontal="center" vertical="center" wrapText="1"/>
      <protection/>
    </xf>
    <xf numFmtId="2" fontId="0" fillId="38" borderId="55" xfId="0" applyNumberFormat="1" applyFill="1" applyBorder="1" applyAlignment="1" applyProtection="1">
      <alignment horizontal="center" vertical="center" wrapText="1"/>
      <protection/>
    </xf>
    <xf numFmtId="2" fontId="0" fillId="38" borderId="22" xfId="0" applyNumberFormat="1" applyFill="1" applyBorder="1" applyAlignment="1" applyProtection="1">
      <alignment horizontal="center" vertical="center" wrapText="1"/>
      <protection/>
    </xf>
    <xf numFmtId="2" fontId="0" fillId="38" borderId="23" xfId="0" applyNumberFormat="1" applyFill="1" applyBorder="1" applyAlignment="1" applyProtection="1">
      <alignment horizontal="center" vertical="center" wrapText="1"/>
      <protection/>
    </xf>
    <xf numFmtId="2" fontId="0" fillId="38" borderId="56" xfId="0" applyNumberFormat="1" applyFill="1" applyBorder="1" applyAlignment="1" applyProtection="1">
      <alignment horizontal="center" vertical="center" wrapText="1"/>
      <protection/>
    </xf>
    <xf numFmtId="2" fontId="0" fillId="38" borderId="30" xfId="0" applyNumberFormat="1" applyFill="1" applyBorder="1" applyAlignment="1" applyProtection="1">
      <alignment horizontal="center" vertical="center" wrapText="1"/>
      <protection/>
    </xf>
    <xf numFmtId="2" fontId="0" fillId="40" borderId="38" xfId="0" applyNumberFormat="1" applyFill="1" applyBorder="1" applyAlignment="1" applyProtection="1">
      <alignment horizontal="left" vertical="center" wrapText="1"/>
      <protection/>
    </xf>
    <xf numFmtId="2" fontId="0" fillId="40" borderId="39" xfId="0" applyNumberFormat="1" applyFill="1" applyBorder="1" applyAlignment="1" applyProtection="1">
      <alignment horizontal="left" vertical="center" wrapText="1"/>
      <protection/>
    </xf>
    <xf numFmtId="2" fontId="4" fillId="0" borderId="52" xfId="0" applyNumberFormat="1" applyFont="1" applyFill="1" applyBorder="1" applyAlignment="1" applyProtection="1">
      <alignment horizontal="center" vertical="center"/>
      <protection/>
    </xf>
    <xf numFmtId="2" fontId="4" fillId="0" borderId="53" xfId="0" applyNumberFormat="1" applyFont="1" applyFill="1" applyBorder="1" applyAlignment="1" applyProtection="1">
      <alignment horizontal="center" vertical="center"/>
      <protection/>
    </xf>
    <xf numFmtId="2" fontId="0" fillId="0" borderId="34" xfId="0" applyNumberFormat="1" applyBorder="1" applyAlignment="1" applyProtection="1">
      <alignment horizontal="center" vertical="center"/>
      <protection/>
    </xf>
    <xf numFmtId="2" fontId="0" fillId="0" borderId="35" xfId="0" applyNumberFormat="1" applyBorder="1" applyAlignment="1" applyProtection="1">
      <alignment horizontal="center" vertical="center"/>
      <protection/>
    </xf>
    <xf numFmtId="2" fontId="0" fillId="0" borderId="36" xfId="0" applyNumberFormat="1" applyBorder="1" applyAlignment="1" applyProtection="1">
      <alignment horizontal="center" vertical="center"/>
      <protection/>
    </xf>
    <xf numFmtId="2" fontId="0" fillId="0" borderId="37" xfId="0" applyNumberFormat="1" applyBorder="1" applyAlignment="1" applyProtection="1">
      <alignment horizontal="center" vertical="center"/>
      <protection/>
    </xf>
    <xf numFmtId="2" fontId="0" fillId="0" borderId="38" xfId="0" applyNumberFormat="1" applyBorder="1" applyAlignment="1" applyProtection="1">
      <alignment horizontal="center" vertical="center"/>
      <protection/>
    </xf>
    <xf numFmtId="2" fontId="0" fillId="0" borderId="39" xfId="0" applyNumberFormat="1" applyBorder="1" applyAlignment="1" applyProtection="1">
      <alignment horizontal="center" vertical="center"/>
      <protection/>
    </xf>
    <xf numFmtId="2" fontId="0" fillId="35" borderId="34" xfId="0" applyNumberFormat="1" applyFill="1" applyBorder="1" applyAlignment="1" applyProtection="1">
      <alignment horizontal="center" vertical="center" wrapText="1"/>
      <protection/>
    </xf>
    <xf numFmtId="2" fontId="0" fillId="35" borderId="35" xfId="0" applyNumberFormat="1" applyFill="1" applyBorder="1" applyAlignment="1" applyProtection="1">
      <alignment horizontal="center" vertical="center" wrapText="1"/>
      <protection/>
    </xf>
    <xf numFmtId="2" fontId="0" fillId="35" borderId="36" xfId="0" applyNumberFormat="1" applyFill="1" applyBorder="1" applyAlignment="1" applyProtection="1">
      <alignment horizontal="center" vertical="center" wrapText="1"/>
      <protection/>
    </xf>
    <xf numFmtId="2" fontId="0" fillId="35" borderId="37" xfId="0" applyNumberFormat="1" applyFill="1" applyBorder="1" applyAlignment="1" applyProtection="1">
      <alignment horizontal="center" vertical="center" wrapText="1"/>
      <protection/>
    </xf>
    <xf numFmtId="2" fontId="0" fillId="35" borderId="38" xfId="0" applyNumberFormat="1" applyFill="1" applyBorder="1" applyAlignment="1" applyProtection="1">
      <alignment horizontal="center" vertical="center" wrapText="1"/>
      <protection/>
    </xf>
    <xf numFmtId="2" fontId="0" fillId="35" borderId="39" xfId="0" applyNumberFormat="1" applyFill="1" applyBorder="1" applyAlignment="1" applyProtection="1">
      <alignment horizontal="center" vertical="center" wrapText="1"/>
      <protection/>
    </xf>
    <xf numFmtId="0" fontId="4" fillId="40" borderId="34" xfId="0" applyFont="1" applyFill="1" applyBorder="1" applyAlignment="1" applyProtection="1">
      <alignment horizontal="left" vertical="center" wrapText="1" indent="1"/>
      <protection/>
    </xf>
    <xf numFmtId="0" fontId="4" fillId="40" borderId="26" xfId="0" applyFont="1" applyFill="1" applyBorder="1" applyAlignment="1" applyProtection="1">
      <alignment horizontal="left" vertical="center" wrapText="1" indent="1"/>
      <protection/>
    </xf>
    <xf numFmtId="0" fontId="4" fillId="40" borderId="35" xfId="0" applyFont="1" applyFill="1" applyBorder="1" applyAlignment="1" applyProtection="1">
      <alignment horizontal="left" vertical="center" wrapText="1" indent="1"/>
      <protection/>
    </xf>
    <xf numFmtId="0" fontId="4" fillId="40" borderId="36" xfId="0" applyFont="1" applyFill="1" applyBorder="1" applyAlignment="1" applyProtection="1">
      <alignment horizontal="left" vertical="center" wrapText="1" indent="1"/>
      <protection/>
    </xf>
    <xf numFmtId="0" fontId="4" fillId="40" borderId="0" xfId="0" applyFont="1" applyFill="1" applyBorder="1" applyAlignment="1" applyProtection="1">
      <alignment horizontal="left" vertical="center" wrapText="1" indent="1"/>
      <protection/>
    </xf>
    <xf numFmtId="0" fontId="4" fillId="40" borderId="37" xfId="0" applyFont="1" applyFill="1" applyBorder="1" applyAlignment="1" applyProtection="1">
      <alignment horizontal="left" vertical="center" wrapText="1" indent="1"/>
      <protection/>
    </xf>
    <xf numFmtId="0" fontId="4" fillId="40" borderId="38" xfId="0" applyFont="1" applyFill="1" applyBorder="1" applyAlignment="1" applyProtection="1">
      <alignment horizontal="left" vertical="center" wrapText="1" indent="1"/>
      <protection/>
    </xf>
    <xf numFmtId="0" fontId="4" fillId="40" borderId="40" xfId="0" applyFont="1" applyFill="1" applyBorder="1" applyAlignment="1" applyProtection="1">
      <alignment horizontal="left" vertical="center" wrapText="1" indent="1"/>
      <protection/>
    </xf>
    <xf numFmtId="0" fontId="4" fillId="40" borderId="39" xfId="0" applyFont="1" applyFill="1" applyBorder="1" applyAlignment="1" applyProtection="1">
      <alignment horizontal="left" vertical="center" wrapText="1" indent="1"/>
      <protection/>
    </xf>
    <xf numFmtId="0" fontId="0" fillId="0" borderId="45" xfId="0" applyFill="1" applyBorder="1" applyAlignment="1" applyProtection="1">
      <alignment horizontal="center" textRotation="90"/>
      <protection/>
    </xf>
    <xf numFmtId="0" fontId="0" fillId="0" borderId="46" xfId="0" applyFill="1" applyBorder="1" applyAlignment="1" applyProtection="1">
      <alignment horizontal="center" textRotation="90"/>
      <protection/>
    </xf>
    <xf numFmtId="0" fontId="0" fillId="0" borderId="16" xfId="0" applyFill="1" applyBorder="1" applyAlignment="1" applyProtection="1">
      <alignment horizontal="center" textRotation="90"/>
      <protection/>
    </xf>
    <xf numFmtId="2" fontId="7" fillId="0" borderId="41" xfId="0" applyNumberFormat="1" applyFont="1" applyFill="1" applyBorder="1" applyAlignment="1" applyProtection="1">
      <alignment horizontal="center" vertical="center" wrapText="1"/>
      <protection/>
    </xf>
    <xf numFmtId="2" fontId="7" fillId="0" borderId="42" xfId="0" applyNumberFormat="1" applyFont="1" applyFill="1" applyBorder="1" applyAlignment="1" applyProtection="1">
      <alignment horizontal="center" vertical="center" wrapText="1"/>
      <protection/>
    </xf>
    <xf numFmtId="2" fontId="0" fillId="0" borderId="47" xfId="0" applyNumberFormat="1" applyFill="1" applyBorder="1" applyAlignment="1" applyProtection="1">
      <alignment horizontal="center" vertical="center"/>
      <protection/>
    </xf>
    <xf numFmtId="2" fontId="0" fillId="0" borderId="48" xfId="0" applyNumberFormat="1" applyFill="1" applyBorder="1" applyAlignment="1" applyProtection="1">
      <alignment horizontal="center" vertical="center"/>
      <protection/>
    </xf>
    <xf numFmtId="2" fontId="0" fillId="38" borderId="34" xfId="0" applyNumberFormat="1" applyFill="1" applyBorder="1" applyAlignment="1" applyProtection="1">
      <alignment horizontal="left" vertical="center" wrapText="1" indent="1"/>
      <protection/>
    </xf>
    <xf numFmtId="2" fontId="0" fillId="38" borderId="35" xfId="0" applyNumberFormat="1" applyFill="1" applyBorder="1" applyAlignment="1" applyProtection="1">
      <alignment horizontal="left" vertical="center" wrapText="1" indent="1"/>
      <protection/>
    </xf>
    <xf numFmtId="2" fontId="0" fillId="38" borderId="36" xfId="0" applyNumberFormat="1" applyFill="1" applyBorder="1" applyAlignment="1" applyProtection="1">
      <alignment horizontal="left" vertical="center" wrapText="1" indent="1"/>
      <protection/>
    </xf>
    <xf numFmtId="2" fontId="0" fillId="38" borderId="37" xfId="0" applyNumberFormat="1" applyFill="1" applyBorder="1" applyAlignment="1" applyProtection="1">
      <alignment horizontal="left" vertical="center" wrapText="1" indent="1"/>
      <protection/>
    </xf>
    <xf numFmtId="2" fontId="0" fillId="38" borderId="43" xfId="0" applyNumberFormat="1" applyFill="1" applyBorder="1" applyAlignment="1" applyProtection="1">
      <alignment horizontal="left" vertical="center" wrapText="1" indent="1"/>
      <protection/>
    </xf>
    <xf numFmtId="2" fontId="0" fillId="38" borderId="44" xfId="0" applyNumberFormat="1" applyFill="1" applyBorder="1" applyAlignment="1" applyProtection="1">
      <alignment horizontal="left" vertical="center" wrapText="1" indent="1"/>
      <protection/>
    </xf>
    <xf numFmtId="2" fontId="0" fillId="0" borderId="47" xfId="0" applyNumberFormat="1" applyFill="1" applyBorder="1" applyAlignment="1" applyProtection="1">
      <alignment horizontal="center" vertical="center"/>
      <protection locked="0"/>
    </xf>
    <xf numFmtId="2" fontId="0" fillId="0" borderId="48" xfId="0" applyNumberFormat="1" applyFill="1" applyBorder="1" applyAlignment="1" applyProtection="1">
      <alignment horizontal="center" vertical="center"/>
      <protection locked="0"/>
    </xf>
    <xf numFmtId="0" fontId="0" fillId="0" borderId="57" xfId="0" applyBorder="1" applyAlignment="1" applyProtection="1">
      <alignment horizontal="center" vertical="center"/>
      <protection/>
    </xf>
    <xf numFmtId="0" fontId="0" fillId="0" borderId="58" xfId="0" applyBorder="1" applyAlignment="1" applyProtection="1">
      <alignment horizontal="center" vertical="center"/>
      <protection/>
    </xf>
    <xf numFmtId="0" fontId="0" fillId="0" borderId="59" xfId="0" applyBorder="1" applyAlignment="1" applyProtection="1">
      <alignment horizontal="center" vertical="center"/>
      <protection/>
    </xf>
    <xf numFmtId="0" fontId="0" fillId="0" borderId="32" xfId="0" applyFill="1" applyBorder="1" applyAlignment="1" applyProtection="1">
      <alignment horizontal="center" vertical="center"/>
      <protection/>
    </xf>
    <xf numFmtId="0" fontId="0" fillId="0" borderId="28"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2" fontId="0" fillId="38" borderId="34" xfId="0" applyNumberFormat="1" applyFill="1" applyBorder="1" applyAlignment="1" applyProtection="1">
      <alignment horizontal="left" vertical="center" wrapText="1"/>
      <protection/>
    </xf>
    <xf numFmtId="2" fontId="0" fillId="38" borderId="35" xfId="0" applyNumberFormat="1" applyFill="1" applyBorder="1" applyAlignment="1" applyProtection="1">
      <alignment horizontal="left" vertical="center" wrapText="1"/>
      <protection/>
    </xf>
    <xf numFmtId="2" fontId="0" fillId="38" borderId="36" xfId="0" applyNumberFormat="1" applyFill="1" applyBorder="1" applyAlignment="1" applyProtection="1">
      <alignment horizontal="left" vertical="center" wrapText="1"/>
      <protection/>
    </xf>
    <xf numFmtId="2" fontId="0" fillId="38" borderId="37" xfId="0" applyNumberFormat="1" applyFill="1" applyBorder="1" applyAlignment="1" applyProtection="1">
      <alignment horizontal="left" vertical="center" wrapText="1"/>
      <protection/>
    </xf>
    <xf numFmtId="2" fontId="0" fillId="38" borderId="43" xfId="0" applyNumberFormat="1" applyFill="1" applyBorder="1" applyAlignment="1" applyProtection="1">
      <alignment horizontal="left" vertical="center" wrapText="1"/>
      <protection/>
    </xf>
    <xf numFmtId="2" fontId="0" fillId="38" borderId="44" xfId="0" applyNumberFormat="1" applyFill="1" applyBorder="1" applyAlignment="1" applyProtection="1">
      <alignment horizontal="left" vertical="center" wrapText="1"/>
      <protection/>
    </xf>
    <xf numFmtId="0" fontId="4" fillId="0" borderId="41" xfId="0" applyFont="1" applyFill="1" applyBorder="1" applyAlignment="1" applyProtection="1">
      <alignment horizontal="center" vertical="center"/>
      <protection/>
    </xf>
    <xf numFmtId="0" fontId="4" fillId="0" borderId="49" xfId="0" applyFont="1" applyFill="1" applyBorder="1" applyAlignment="1" applyProtection="1">
      <alignment horizontal="center" vertical="center"/>
      <protection/>
    </xf>
    <xf numFmtId="0" fontId="4" fillId="0" borderId="42" xfId="0" applyFont="1" applyFill="1" applyBorder="1" applyAlignment="1" applyProtection="1">
      <alignment horizontal="center" vertical="center"/>
      <protection/>
    </xf>
    <xf numFmtId="2" fontId="0" fillId="40" borderId="27" xfId="0" applyNumberFormat="1" applyFill="1" applyBorder="1" applyAlignment="1" applyProtection="1">
      <alignment horizontal="center" vertical="center"/>
      <protection locked="0"/>
    </xf>
    <xf numFmtId="2" fontId="0" fillId="40" borderId="10" xfId="0" applyNumberFormat="1" applyFill="1" applyBorder="1" applyAlignment="1" applyProtection="1">
      <alignment horizontal="center" vertical="center"/>
      <protection locked="0"/>
    </xf>
    <xf numFmtId="1" fontId="0" fillId="40" borderId="27" xfId="0" applyNumberFormat="1" applyFill="1" applyBorder="1" applyAlignment="1" applyProtection="1">
      <alignment horizontal="center" vertical="center"/>
      <protection locked="0"/>
    </xf>
    <xf numFmtId="1" fontId="0" fillId="40" borderId="10" xfId="0" applyNumberFormat="1" applyFill="1" applyBorder="1" applyAlignment="1" applyProtection="1">
      <alignment horizontal="center" vertical="center"/>
      <protection locked="0"/>
    </xf>
    <xf numFmtId="0" fontId="0" fillId="0" borderId="45" xfId="0" applyFill="1" applyBorder="1" applyAlignment="1" applyProtection="1">
      <alignment horizontal="center" vertical="center" textRotation="90"/>
      <protection/>
    </xf>
    <xf numFmtId="0" fontId="0" fillId="0" borderId="46" xfId="0" applyFill="1" applyBorder="1" applyAlignment="1" applyProtection="1">
      <alignment horizontal="center" vertical="center" textRotation="90"/>
      <protection/>
    </xf>
    <xf numFmtId="0" fontId="0" fillId="0" borderId="16" xfId="0" applyFill="1" applyBorder="1" applyAlignment="1" applyProtection="1">
      <alignment horizontal="center" vertical="center" textRotation="90"/>
      <protection/>
    </xf>
    <xf numFmtId="0" fontId="0" fillId="0" borderId="40" xfId="0" applyBorder="1" applyAlignment="1" applyProtection="1">
      <alignment horizontal="center" vertical="center"/>
      <protection/>
    </xf>
    <xf numFmtId="2" fontId="0" fillId="35" borderId="26" xfId="0" applyNumberFormat="1" applyFill="1" applyBorder="1" applyAlignment="1" applyProtection="1">
      <alignment horizontal="left" vertical="center" wrapText="1" indent="1"/>
      <protection/>
    </xf>
    <xf numFmtId="2" fontId="0" fillId="35" borderId="0" xfId="0" applyNumberFormat="1" applyFill="1" applyBorder="1" applyAlignment="1" applyProtection="1">
      <alignment horizontal="left" vertical="center" wrapText="1" indent="1"/>
      <protection/>
    </xf>
    <xf numFmtId="2" fontId="0" fillId="35" borderId="40" xfId="0" applyNumberFormat="1" applyFill="1" applyBorder="1" applyAlignment="1" applyProtection="1">
      <alignment horizontal="left" vertical="center" wrapText="1" indent="1"/>
      <protection/>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600075</xdr:colOff>
      <xdr:row>22</xdr:row>
      <xdr:rowOff>57150</xdr:rowOff>
    </xdr:from>
    <xdr:to>
      <xdr:col>7</xdr:col>
      <xdr:colOff>1409700</xdr:colOff>
      <xdr:row>29</xdr:row>
      <xdr:rowOff>57150</xdr:rowOff>
    </xdr:to>
    <xdr:pic>
      <xdr:nvPicPr>
        <xdr:cNvPr id="1" name="Picture 2"/>
        <xdr:cNvPicPr preferRelativeResize="1">
          <a:picLocks noChangeAspect="1"/>
        </xdr:cNvPicPr>
      </xdr:nvPicPr>
      <xdr:blipFill>
        <a:blip r:embed="rId1"/>
        <a:stretch>
          <a:fillRect/>
        </a:stretch>
      </xdr:blipFill>
      <xdr:spPr>
        <a:xfrm>
          <a:off x="6648450" y="1695450"/>
          <a:ext cx="2657475" cy="1733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600075</xdr:colOff>
      <xdr:row>22</xdr:row>
      <xdr:rowOff>57150</xdr:rowOff>
    </xdr:from>
    <xdr:to>
      <xdr:col>7</xdr:col>
      <xdr:colOff>1409700</xdr:colOff>
      <xdr:row>29</xdr:row>
      <xdr:rowOff>57150</xdr:rowOff>
    </xdr:to>
    <xdr:pic>
      <xdr:nvPicPr>
        <xdr:cNvPr id="1" name="Picture 1"/>
        <xdr:cNvPicPr preferRelativeResize="1">
          <a:picLocks noChangeAspect="1"/>
        </xdr:cNvPicPr>
      </xdr:nvPicPr>
      <xdr:blipFill>
        <a:blip r:embed="rId1"/>
        <a:stretch>
          <a:fillRect/>
        </a:stretch>
      </xdr:blipFill>
      <xdr:spPr>
        <a:xfrm>
          <a:off x="6648450" y="1685925"/>
          <a:ext cx="2657475" cy="1733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uhendislikbilgileri.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uhendislikbilgileri.com/"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muhendislikbilgileri.com/"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muhendislikbilgileri.com/" TargetMode="Externa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muhendislikbilgileri.com/"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M57"/>
  <sheetViews>
    <sheetView showGridLines="0" tabSelected="1" zoomScalePageLayoutView="0" workbookViewId="0" topLeftCell="A17">
      <selection activeCell="H22" sqref="H22"/>
    </sheetView>
  </sheetViews>
  <sheetFormatPr defaultColWidth="0" defaultRowHeight="12.75" zeroHeight="1"/>
  <cols>
    <col min="1" max="1" width="3.125" style="5" customWidth="1"/>
    <col min="2" max="2" width="5.625" style="5" customWidth="1"/>
    <col min="3" max="3" width="33.00390625" style="3" customWidth="1"/>
    <col min="4" max="4" width="14.625" style="4" customWidth="1"/>
    <col min="5" max="5" width="15.125" style="5" customWidth="1"/>
    <col min="6" max="6" width="10.00390625" style="3" customWidth="1"/>
    <col min="7" max="7" width="20.375" style="6" customWidth="1"/>
    <col min="8" max="8" width="18.00390625" style="6" customWidth="1"/>
    <col min="9" max="9" width="3.875" style="3" customWidth="1"/>
    <col min="10" max="10" width="14.125" style="5" hidden="1" customWidth="1"/>
    <col min="11" max="11" width="14.625" style="5" hidden="1" customWidth="1"/>
    <col min="12" max="12" width="11.75390625" style="5" hidden="1" customWidth="1"/>
    <col min="13" max="13" width="16.00390625" style="7" hidden="1" customWidth="1"/>
    <col min="14" max="14" width="18.125" style="5" hidden="1" customWidth="1"/>
    <col min="15" max="16384" width="9.125" style="5" hidden="1" customWidth="1"/>
  </cols>
  <sheetData>
    <row r="1" ht="19.5" customHeight="1" hidden="1">
      <c r="E1" s="5" t="s">
        <v>90</v>
      </c>
    </row>
    <row r="2" spans="3:5" ht="19.5" customHeight="1" hidden="1">
      <c r="C2" s="3" t="s">
        <v>52</v>
      </c>
      <c r="D2" s="4">
        <f>D24</f>
        <v>16</v>
      </c>
      <c r="E2" s="5">
        <f>D2*PI()/180</f>
        <v>0.2792526803190927</v>
      </c>
    </row>
    <row r="3" spans="3:7" ht="19.5" customHeight="1" hidden="1">
      <c r="C3" s="3" t="s">
        <v>53</v>
      </c>
      <c r="D3" s="4">
        <f>D20</f>
        <v>5</v>
      </c>
      <c r="F3" s="3" t="s">
        <v>54</v>
      </c>
      <c r="G3" s="6">
        <f>D3/COS(E2)</f>
        <v>5.20149717930801</v>
      </c>
    </row>
    <row r="4" spans="3:10" ht="19.5" customHeight="1" hidden="1">
      <c r="C4" s="3" t="s">
        <v>2</v>
      </c>
      <c r="D4" s="4">
        <f>D21</f>
        <v>19</v>
      </c>
      <c r="I4" s="3" t="s">
        <v>109</v>
      </c>
      <c r="J4" s="5">
        <f>2*D25*D4/(D4+D5)</f>
        <v>101.06382978723404</v>
      </c>
    </row>
    <row r="5" spans="3:10" ht="19.5" customHeight="1" hidden="1">
      <c r="C5" s="3" t="s">
        <v>3</v>
      </c>
      <c r="D5" s="4">
        <f>E21</f>
        <v>75</v>
      </c>
      <c r="I5" s="3" t="s">
        <v>110</v>
      </c>
      <c r="J5" s="5">
        <f>2*D25*D5/(D4+D5)</f>
        <v>398.93617021276594</v>
      </c>
    </row>
    <row r="6" spans="3:13" ht="19.5" customHeight="1" hidden="1">
      <c r="C6" s="3" t="s">
        <v>19</v>
      </c>
      <c r="D6" s="4">
        <f>D26</f>
        <v>113</v>
      </c>
      <c r="F6" s="3" t="s">
        <v>4</v>
      </c>
      <c r="G6" s="6">
        <f>J6+2*D3</f>
        <v>108.8284464068522</v>
      </c>
      <c r="I6" s="3" t="s">
        <v>14</v>
      </c>
      <c r="J6" s="5">
        <f>D3*D4/COS(E2)</f>
        <v>98.8284464068522</v>
      </c>
      <c r="L6" s="5" t="s">
        <v>26</v>
      </c>
      <c r="M6" s="7">
        <f>D6-2*J11</f>
        <v>91.00000000000004</v>
      </c>
    </row>
    <row r="7" spans="3:13" ht="19.5" customHeight="1" hidden="1">
      <c r="C7" s="3" t="s">
        <v>20</v>
      </c>
      <c r="D7" s="4">
        <f>E26</f>
        <v>406.5</v>
      </c>
      <c r="F7" s="3" t="s">
        <v>5</v>
      </c>
      <c r="G7" s="6">
        <f>J7+2*D4</f>
        <v>428.1122884481008</v>
      </c>
      <c r="I7" s="3" t="s">
        <v>15</v>
      </c>
      <c r="J7" s="5">
        <f>D3*D5/COS(E2)</f>
        <v>390.1122884481008</v>
      </c>
      <c r="L7" s="5" t="s">
        <v>27</v>
      </c>
      <c r="M7" s="7">
        <f>D7-2*J11</f>
        <v>384.50000000000006</v>
      </c>
    </row>
    <row r="8" spans="3:11" ht="19.5" customHeight="1" hidden="1">
      <c r="C8" s="3" t="s">
        <v>12</v>
      </c>
      <c r="D8" s="4">
        <f>D25</f>
        <v>250</v>
      </c>
      <c r="F8" s="3" t="s">
        <v>6</v>
      </c>
      <c r="G8" s="6">
        <f>(D3*(D4+D5)/2)/COS(E2)</f>
        <v>244.47036742747648</v>
      </c>
      <c r="I8" s="3" t="s">
        <v>88</v>
      </c>
      <c r="J8" s="5">
        <f>(2*D10*((G13+G14)/(D21+E21))+J9)</f>
        <v>0.025633224850746286</v>
      </c>
      <c r="K8" s="5">
        <f>ROUND(J8,4)</f>
        <v>0.0256</v>
      </c>
    </row>
    <row r="9" spans="3:10" ht="19.5" customHeight="1" hidden="1">
      <c r="C9" s="8" t="s">
        <v>85</v>
      </c>
      <c r="D9" s="4">
        <f>D22</f>
        <v>20</v>
      </c>
      <c r="E9" s="5">
        <f>D9*PI()/180</f>
        <v>0.3490658503988659</v>
      </c>
      <c r="F9" s="3" t="s">
        <v>83</v>
      </c>
      <c r="G9" s="9">
        <f>ATAN(D10/COS(E2))</f>
        <v>0.36195635440507135</v>
      </c>
      <c r="I9" s="3" t="s">
        <v>89</v>
      </c>
      <c r="J9" s="10">
        <f>TAN(G9)-G9</f>
        <v>0.01668167497247408</v>
      </c>
    </row>
    <row r="10" spans="3:11" ht="19.5" customHeight="1" hidden="1">
      <c r="C10" s="8" t="s">
        <v>86</v>
      </c>
      <c r="D10" s="11">
        <f>TAN(E9)</f>
        <v>0.36397023426620234</v>
      </c>
      <c r="F10" s="3" t="s">
        <v>7</v>
      </c>
      <c r="G10" s="9">
        <f>(D8-G8)/D3</f>
        <v>1.105926514504705</v>
      </c>
      <c r="I10" s="3" t="s">
        <v>91</v>
      </c>
      <c r="K10" s="5" t="s">
        <v>92</v>
      </c>
    </row>
    <row r="11" spans="3:10" ht="19.5" customHeight="1" hidden="1">
      <c r="C11" s="3" t="s">
        <v>87</v>
      </c>
      <c r="D11" s="12">
        <f>D10-(D9*3.14/180)</f>
        <v>0.015081345377313427</v>
      </c>
      <c r="F11" s="3" t="s">
        <v>8</v>
      </c>
      <c r="G11" s="13">
        <f>(D6-J6)/2</f>
        <v>7.085776796573903</v>
      </c>
      <c r="I11" s="3" t="s">
        <v>13</v>
      </c>
      <c r="J11" s="5">
        <f>(2.25+G10-(G13+G14))*D3</f>
        <v>10.999999999999979</v>
      </c>
    </row>
    <row r="12" spans="3:12" ht="19.5" customHeight="1" hidden="1">
      <c r="C12" s="8" t="s">
        <v>23</v>
      </c>
      <c r="D12" s="12">
        <f>COS(D9*3.14/180)</f>
        <v>0.9397531304731841</v>
      </c>
      <c r="F12" s="3" t="s">
        <v>9</v>
      </c>
      <c r="G12" s="13">
        <f>(D7-J7)/2</f>
        <v>8.1938557759496</v>
      </c>
      <c r="I12" s="3" t="s">
        <v>16</v>
      </c>
      <c r="J12" s="14">
        <f>0.5+(D4*D9)/180</f>
        <v>2.611111111111111</v>
      </c>
      <c r="L12" s="14">
        <f>ROUND(J12,0)</f>
        <v>3</v>
      </c>
    </row>
    <row r="13" spans="3:12" ht="19.5" customHeight="1" hidden="1">
      <c r="C13" s="8" t="s">
        <v>24</v>
      </c>
      <c r="D13" s="12">
        <f>SIN(D9*3.14/180)</f>
        <v>0.34185384854620343</v>
      </c>
      <c r="F13" s="3" t="s">
        <v>10</v>
      </c>
      <c r="G13" s="15">
        <f>1+G10-(G12/D3)</f>
        <v>0.4671553593147846</v>
      </c>
      <c r="I13" s="3" t="s">
        <v>17</v>
      </c>
      <c r="J13" s="14">
        <f>0.5+(D5*D9)/180</f>
        <v>8.833333333333334</v>
      </c>
      <c r="L13" s="14">
        <f>ROUND(J13,0)</f>
        <v>9</v>
      </c>
    </row>
    <row r="14" spans="3:10" ht="19.5" customHeight="1" hidden="1">
      <c r="C14" s="3" t="s">
        <v>107</v>
      </c>
      <c r="D14" s="4">
        <f>COS(PI()*D24/180)</f>
        <v>0.9612616959383189</v>
      </c>
      <c r="F14" s="3" t="s">
        <v>11</v>
      </c>
      <c r="G14" s="15">
        <f>1+G10-(G11/D3)</f>
        <v>0.6887711551899243</v>
      </c>
      <c r="I14" s="3" t="s">
        <v>18</v>
      </c>
      <c r="J14" s="16">
        <f>((PI()*(L12-0.5))+D4*D11)*D12*D3+(2*D3*G13*D13)</f>
        <v>39.847418155896875</v>
      </c>
    </row>
    <row r="15" spans="3:10" ht="19.5" customHeight="1" hidden="1">
      <c r="C15" s="3" t="s">
        <v>44</v>
      </c>
      <c r="D15" s="4">
        <f>E26/(D5+2)</f>
        <v>5.279220779220779</v>
      </c>
      <c r="I15" s="3" t="s">
        <v>25</v>
      </c>
      <c r="J15" s="17">
        <f>((PI()*(L13-0.5))+D5*D11)*D12*D3+(2*D3*G14*D13)</f>
        <v>133.14303383798105</v>
      </c>
    </row>
    <row r="16" ht="19.5" customHeight="1" hidden="1"/>
    <row r="17" spans="3:5" ht="31.5" customHeight="1" thickBot="1">
      <c r="C17" s="156" t="s">
        <v>111</v>
      </c>
      <c r="D17" s="157"/>
      <c r="E17" s="157"/>
    </row>
    <row r="18" spans="2:8" ht="32.25" customHeight="1" thickBot="1">
      <c r="B18" s="158" t="s">
        <v>112</v>
      </c>
      <c r="C18" s="159"/>
      <c r="D18" s="159"/>
      <c r="E18" s="160"/>
      <c r="G18" s="141" t="s">
        <v>103</v>
      </c>
      <c r="H18" s="142"/>
    </row>
    <row r="19" spans="2:8" ht="19.5" customHeight="1">
      <c r="B19" s="161" t="s">
        <v>40</v>
      </c>
      <c r="C19" s="18"/>
      <c r="D19" s="84" t="s">
        <v>29</v>
      </c>
      <c r="E19" s="85" t="s">
        <v>30</v>
      </c>
      <c r="G19" s="143"/>
      <c r="H19" s="144"/>
    </row>
    <row r="20" spans="2:9" ht="19.5" customHeight="1">
      <c r="B20" s="162"/>
      <c r="C20" s="90" t="s">
        <v>56</v>
      </c>
      <c r="D20" s="164">
        <v>5</v>
      </c>
      <c r="E20" s="165"/>
      <c r="G20" s="143"/>
      <c r="H20" s="144"/>
      <c r="I20" s="6"/>
    </row>
    <row r="21" spans="2:8" ht="19.5" customHeight="1">
      <c r="B21" s="162"/>
      <c r="C21" s="90" t="s">
        <v>28</v>
      </c>
      <c r="D21" s="92">
        <v>19</v>
      </c>
      <c r="E21" s="93">
        <v>75</v>
      </c>
      <c r="G21" s="145"/>
      <c r="H21" s="146"/>
    </row>
    <row r="22" spans="2:8" ht="19.5" customHeight="1">
      <c r="B22" s="162"/>
      <c r="C22" s="90" t="s">
        <v>31</v>
      </c>
      <c r="D22" s="166">
        <v>20</v>
      </c>
      <c r="E22" s="167"/>
      <c r="G22" s="19" t="s">
        <v>46</v>
      </c>
      <c r="H22" s="1">
        <v>75</v>
      </c>
    </row>
    <row r="23" spans="2:8" ht="19.5" customHeight="1">
      <c r="B23" s="162"/>
      <c r="C23" s="90" t="s">
        <v>63</v>
      </c>
      <c r="D23" s="94" t="s">
        <v>65</v>
      </c>
      <c r="E23" s="95" t="s">
        <v>64</v>
      </c>
      <c r="G23" s="19" t="s">
        <v>47</v>
      </c>
      <c r="H23" s="2">
        <v>406.5</v>
      </c>
    </row>
    <row r="24" spans="2:8" ht="19.5" customHeight="1" thickBot="1">
      <c r="B24" s="162"/>
      <c r="C24" s="90" t="s">
        <v>51</v>
      </c>
      <c r="D24" s="168">
        <v>16</v>
      </c>
      <c r="E24" s="169"/>
      <c r="G24" s="68" t="s">
        <v>105</v>
      </c>
      <c r="H24" s="86">
        <v>16</v>
      </c>
    </row>
    <row r="25" spans="2:8" ht="19.5" customHeight="1" thickBot="1">
      <c r="B25" s="162"/>
      <c r="C25" s="90" t="s">
        <v>32</v>
      </c>
      <c r="D25" s="164">
        <v>250</v>
      </c>
      <c r="E25" s="165"/>
      <c r="G25" s="20" t="s">
        <v>44</v>
      </c>
      <c r="H25" s="21">
        <f>H23*COS(H24*PI()/180)/(H22+2)</f>
        <v>5.0747127194665795</v>
      </c>
    </row>
    <row r="26" spans="2:5" ht="19.5" customHeight="1" thickBot="1">
      <c r="B26" s="163"/>
      <c r="C26" s="91" t="s">
        <v>33</v>
      </c>
      <c r="D26" s="96">
        <v>113</v>
      </c>
      <c r="E26" s="97">
        <v>406.5</v>
      </c>
    </row>
    <row r="27" spans="2:8" ht="19.5" customHeight="1" thickBot="1">
      <c r="B27" s="147" t="s">
        <v>99</v>
      </c>
      <c r="C27" s="108" t="s">
        <v>35</v>
      </c>
      <c r="D27" s="98">
        <f>J6</f>
        <v>98.8284464068522</v>
      </c>
      <c r="E27" s="99">
        <f>J7</f>
        <v>390.1122884481008</v>
      </c>
      <c r="G27" s="139" t="s">
        <v>48</v>
      </c>
      <c r="H27" s="140"/>
    </row>
    <row r="28" spans="2:8" ht="19.5" customHeight="1" thickBot="1">
      <c r="B28" s="148"/>
      <c r="C28" s="109" t="s">
        <v>79</v>
      </c>
      <c r="D28" s="100">
        <f>J6*COS(G9)</f>
        <v>92.42494220257878</v>
      </c>
      <c r="E28" s="101">
        <f>J7*COS(G9)</f>
        <v>364.83529816807413</v>
      </c>
      <c r="G28" s="22" t="s">
        <v>49</v>
      </c>
      <c r="H28" s="23" t="s">
        <v>49</v>
      </c>
    </row>
    <row r="29" spans="2:8" ht="19.5" customHeight="1">
      <c r="B29" s="148"/>
      <c r="C29" s="109" t="s">
        <v>84</v>
      </c>
      <c r="D29" s="100">
        <f>J4</f>
        <v>101.06382978723404</v>
      </c>
      <c r="E29" s="101">
        <f>J5</f>
        <v>398.93617021276594</v>
      </c>
      <c r="G29" s="24">
        <v>0.2</v>
      </c>
      <c r="H29" s="25">
        <v>6.5</v>
      </c>
    </row>
    <row r="30" spans="2:8" ht="19.5" customHeight="1">
      <c r="B30" s="148"/>
      <c r="C30" s="110" t="s">
        <v>36</v>
      </c>
      <c r="D30" s="102">
        <f>M6</f>
        <v>91.00000000000004</v>
      </c>
      <c r="E30" s="103">
        <f>M7</f>
        <v>384.50000000000006</v>
      </c>
      <c r="G30" s="26">
        <v>0.3</v>
      </c>
      <c r="H30" s="27">
        <v>7</v>
      </c>
    </row>
    <row r="31" spans="2:8" ht="19.5" customHeight="1">
      <c r="B31" s="148"/>
      <c r="C31" s="110" t="s">
        <v>37</v>
      </c>
      <c r="D31" s="150">
        <f>J11</f>
        <v>10.999999999999979</v>
      </c>
      <c r="E31" s="151"/>
      <c r="G31" s="26">
        <v>0.4</v>
      </c>
      <c r="H31" s="26">
        <v>8</v>
      </c>
    </row>
    <row r="32" spans="2:8" ht="19.5" customHeight="1">
      <c r="B32" s="148"/>
      <c r="C32" s="110" t="s">
        <v>81</v>
      </c>
      <c r="D32" s="104">
        <f>G11</f>
        <v>7.085776796573903</v>
      </c>
      <c r="E32" s="105">
        <f>G12</f>
        <v>8.1938557759496</v>
      </c>
      <c r="G32" s="26">
        <v>0.5</v>
      </c>
      <c r="H32" s="27">
        <v>9</v>
      </c>
    </row>
    <row r="33" spans="2:8" ht="19.5" customHeight="1">
      <c r="B33" s="148"/>
      <c r="C33" s="110" t="s">
        <v>82</v>
      </c>
      <c r="D33" s="104">
        <f>D31-D32</f>
        <v>3.9142232034260758</v>
      </c>
      <c r="E33" s="105">
        <f>D31-E32</f>
        <v>2.806144224050378</v>
      </c>
      <c r="G33" s="26">
        <v>0.6</v>
      </c>
      <c r="H33" s="26">
        <v>10</v>
      </c>
    </row>
    <row r="34" spans="2:8" ht="19.5" customHeight="1">
      <c r="B34" s="148"/>
      <c r="C34" s="110" t="s">
        <v>57</v>
      </c>
      <c r="D34" s="152">
        <f>G3</f>
        <v>5.20149717930801</v>
      </c>
      <c r="E34" s="153"/>
      <c r="G34" s="27">
        <v>0.7</v>
      </c>
      <c r="H34" s="27">
        <v>11</v>
      </c>
    </row>
    <row r="35" spans="2:8" ht="19.5" customHeight="1">
      <c r="B35" s="148"/>
      <c r="C35" s="110" t="s">
        <v>41</v>
      </c>
      <c r="D35" s="102">
        <f>G13</f>
        <v>0.4671553593147846</v>
      </c>
      <c r="E35" s="103">
        <f>G14</f>
        <v>0.6887711551899243</v>
      </c>
      <c r="G35" s="26">
        <v>0.8</v>
      </c>
      <c r="H35" s="26">
        <v>12</v>
      </c>
    </row>
    <row r="36" spans="2:8" ht="19.5" customHeight="1">
      <c r="B36" s="148"/>
      <c r="C36" s="110" t="s">
        <v>38</v>
      </c>
      <c r="D36" s="102">
        <f>L12</f>
        <v>3</v>
      </c>
      <c r="E36" s="103">
        <f>L13</f>
        <v>9</v>
      </c>
      <c r="G36" s="27">
        <v>0.9</v>
      </c>
      <c r="H36" s="27">
        <v>14</v>
      </c>
    </row>
    <row r="37" spans="2:8" ht="19.5" customHeight="1" thickBot="1">
      <c r="B37" s="149"/>
      <c r="C37" s="111" t="s">
        <v>39</v>
      </c>
      <c r="D37" s="106">
        <f>J14</f>
        <v>39.847418155896875</v>
      </c>
      <c r="E37" s="107">
        <f>J15</f>
        <v>133.14303383798105</v>
      </c>
      <c r="G37" s="26">
        <v>1</v>
      </c>
      <c r="H37" s="26">
        <v>16</v>
      </c>
    </row>
    <row r="38" spans="2:8" ht="19.5" customHeight="1">
      <c r="B38" s="154" t="s">
        <v>42</v>
      </c>
      <c r="C38" s="154"/>
      <c r="D38" s="154"/>
      <c r="E38" s="154"/>
      <c r="G38" s="26">
        <v>1.25</v>
      </c>
      <c r="H38" s="27">
        <v>18</v>
      </c>
    </row>
    <row r="39" spans="2:8" ht="19.5" customHeight="1" thickBot="1">
      <c r="B39" s="28"/>
      <c r="C39" s="155"/>
      <c r="D39" s="155"/>
      <c r="E39" s="155"/>
      <c r="G39" s="26">
        <v>1.5</v>
      </c>
      <c r="H39" s="26">
        <v>20</v>
      </c>
    </row>
    <row r="40" spans="2:8" ht="19.5" customHeight="1">
      <c r="B40" s="28"/>
      <c r="C40" s="29"/>
      <c r="D40" s="124" t="s">
        <v>50</v>
      </c>
      <c r="E40" s="125"/>
      <c r="G40" s="27">
        <v>1.75</v>
      </c>
      <c r="H40" s="27">
        <v>22</v>
      </c>
    </row>
    <row r="41" spans="2:8" ht="19.5" customHeight="1">
      <c r="B41" s="28"/>
      <c r="C41" s="31"/>
      <c r="D41" s="126"/>
      <c r="E41" s="127"/>
      <c r="G41" s="26">
        <v>2</v>
      </c>
      <c r="H41" s="27">
        <v>24</v>
      </c>
    </row>
    <row r="42" spans="2:8" ht="19.5" customHeight="1">
      <c r="B42" s="28"/>
      <c r="C42" s="31"/>
      <c r="D42" s="126"/>
      <c r="E42" s="127"/>
      <c r="G42" s="27">
        <v>2.25</v>
      </c>
      <c r="H42" s="26">
        <v>25</v>
      </c>
    </row>
    <row r="43" spans="4:8" ht="19.5" customHeight="1">
      <c r="D43" s="126"/>
      <c r="E43" s="127"/>
      <c r="G43" s="26">
        <v>2.5</v>
      </c>
      <c r="H43" s="27">
        <v>27</v>
      </c>
    </row>
    <row r="44" spans="4:8" ht="19.5" customHeight="1" thickBot="1">
      <c r="D44" s="128"/>
      <c r="E44" s="129"/>
      <c r="G44" s="27">
        <v>2.75</v>
      </c>
      <c r="H44" s="32">
        <v>30</v>
      </c>
    </row>
    <row r="45" spans="7:8" ht="19.5" customHeight="1" thickBot="1">
      <c r="G45" s="26">
        <v>3</v>
      </c>
      <c r="H45" s="26">
        <v>32</v>
      </c>
    </row>
    <row r="46" spans="3:8" ht="19.5" customHeight="1">
      <c r="C46" s="130" t="s">
        <v>95</v>
      </c>
      <c r="D46" s="131"/>
      <c r="E46" s="132"/>
      <c r="G46" s="27">
        <v>3.25</v>
      </c>
      <c r="H46" s="32">
        <v>36</v>
      </c>
    </row>
    <row r="47" spans="3:8" ht="19.5" customHeight="1">
      <c r="C47" s="133"/>
      <c r="D47" s="134"/>
      <c r="E47" s="135"/>
      <c r="G47" s="27">
        <v>3.5</v>
      </c>
      <c r="H47" s="27">
        <v>39</v>
      </c>
    </row>
    <row r="48" spans="3:8" ht="19.5" customHeight="1">
      <c r="C48" s="133"/>
      <c r="D48" s="134"/>
      <c r="E48" s="135"/>
      <c r="G48" s="27">
        <v>3.75</v>
      </c>
      <c r="H48" s="26">
        <v>40</v>
      </c>
    </row>
    <row r="49" spans="3:8" ht="19.5" customHeight="1">
      <c r="C49" s="133"/>
      <c r="D49" s="134"/>
      <c r="E49" s="135"/>
      <c r="G49" s="26">
        <v>4</v>
      </c>
      <c r="H49" s="32">
        <v>42</v>
      </c>
    </row>
    <row r="50" spans="3:8" ht="19.5" customHeight="1">
      <c r="C50" s="133"/>
      <c r="D50" s="134"/>
      <c r="E50" s="135"/>
      <c r="G50" s="27">
        <v>4.5</v>
      </c>
      <c r="H50" s="27">
        <v>45</v>
      </c>
    </row>
    <row r="51" spans="3:8" ht="19.5" customHeight="1">
      <c r="C51" s="133"/>
      <c r="D51" s="134"/>
      <c r="E51" s="135"/>
      <c r="G51" s="27">
        <v>4.75</v>
      </c>
      <c r="H51" s="26">
        <v>50</v>
      </c>
    </row>
    <row r="52" spans="3:8" ht="19.5" customHeight="1">
      <c r="C52" s="133"/>
      <c r="D52" s="134"/>
      <c r="E52" s="135"/>
      <c r="G52" s="26">
        <v>5</v>
      </c>
      <c r="H52" s="27">
        <v>55</v>
      </c>
    </row>
    <row r="53" spans="3:8" ht="19.5" customHeight="1" thickBot="1">
      <c r="C53" s="136"/>
      <c r="D53" s="137"/>
      <c r="E53" s="138"/>
      <c r="G53" s="27">
        <v>5.5</v>
      </c>
      <c r="H53" s="27">
        <v>60</v>
      </c>
    </row>
    <row r="54" spans="2:8" ht="15.75" thickBot="1">
      <c r="B54" s="28"/>
      <c r="C54" s="35"/>
      <c r="D54" s="35"/>
      <c r="E54" s="35"/>
      <c r="F54" s="31"/>
      <c r="G54" s="33">
        <v>6</v>
      </c>
      <c r="H54" s="34">
        <v>65</v>
      </c>
    </row>
    <row r="55" spans="2:6" ht="12.75">
      <c r="B55" s="28"/>
      <c r="C55" s="35"/>
      <c r="D55" s="35"/>
      <c r="E55" s="35"/>
      <c r="F55" s="31"/>
    </row>
    <row r="56" spans="2:6" ht="12.75" hidden="1">
      <c r="B56" s="28"/>
      <c r="C56" s="35"/>
      <c r="D56" s="35"/>
      <c r="E56" s="35"/>
      <c r="F56" s="31"/>
    </row>
    <row r="57" spans="2:6" ht="12.75" hidden="1">
      <c r="B57" s="28"/>
      <c r="C57" s="35"/>
      <c r="D57" s="35"/>
      <c r="E57" s="35"/>
      <c r="F57" s="31"/>
    </row>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row r="1026" ht="12.75" hidden="1"/>
    <row r="1027" ht="12.75" hidden="1"/>
    <row r="1028" ht="12.75" hidden="1"/>
    <row r="1029" ht="12.75" hidden="1"/>
    <row r="1030" ht="12.75" hidden="1"/>
    <row r="1031" ht="12.75" hidden="1"/>
    <row r="1032" ht="12.75" hidden="1"/>
    <row r="1033" ht="12.75" hidden="1"/>
    <row r="1034" ht="12.75" hidden="1"/>
    <row r="1035" ht="12.75" hidden="1"/>
    <row r="1036" ht="12.75" hidden="1"/>
    <row r="1037" ht="12.75" hidden="1"/>
    <row r="1038" ht="12.75" hidden="1"/>
    <row r="1039" ht="12.75" hidden="1"/>
    <row r="1040" ht="12.75" hidden="1"/>
    <row r="1041" ht="12.75" hidden="1"/>
    <row r="1042" ht="12.75" hidden="1"/>
    <row r="1043" ht="12.75" hidden="1"/>
    <row r="1044" ht="12.75" hidden="1"/>
    <row r="1045" ht="12.75" hidden="1"/>
    <row r="1046" ht="12.75" hidden="1"/>
    <row r="1047" ht="12.75" hidden="1"/>
    <row r="1048" ht="12.75" hidden="1"/>
    <row r="1049" ht="12.75" hidden="1"/>
    <row r="1050" ht="12.75" hidden="1"/>
    <row r="1051" ht="12.75" hidden="1"/>
    <row r="1052" ht="12.75" hidden="1"/>
    <row r="1053" ht="12.75" hidden="1"/>
    <row r="1054" ht="12.75" hidden="1"/>
    <row r="1055" ht="12.75" hidden="1"/>
    <row r="1056" ht="12.75" hidden="1"/>
    <row r="1057" ht="12.75" hidden="1"/>
    <row r="1058" ht="12.75" hidden="1"/>
    <row r="1059" ht="12.75" hidden="1"/>
    <row r="1060" ht="12.75" hidden="1"/>
    <row r="1061" ht="12.75" hidden="1"/>
    <row r="1062" ht="12.75" hidden="1"/>
    <row r="1063" ht="12.75" hidden="1"/>
    <row r="1064" ht="12.75" hidden="1"/>
    <row r="1065" ht="12.75" hidden="1"/>
    <row r="1066" ht="12.75" hidden="1"/>
    <row r="1067" ht="12.75" hidden="1"/>
    <row r="1068" ht="12.75" hidden="1"/>
    <row r="1069" ht="12.75" hidden="1"/>
    <row r="1070" ht="12.75" hidden="1"/>
    <row r="1071" ht="12.75" hidden="1"/>
    <row r="1072" ht="12.75" hidden="1"/>
    <row r="1073" ht="12.75" hidden="1"/>
    <row r="1074" ht="12.75" hidden="1"/>
    <row r="1075" ht="12.75" hidden="1"/>
    <row r="1076" ht="12.75" hidden="1"/>
    <row r="1077" ht="12.75" hidden="1"/>
    <row r="1078" ht="12.75" hidden="1"/>
    <row r="1079" ht="12.75" hidden="1"/>
    <row r="1080" ht="12.75" hidden="1"/>
    <row r="1081" ht="12.75" hidden="1"/>
    <row r="1082" ht="12.75" hidden="1"/>
    <row r="1083" ht="12.75" hidden="1"/>
    <row r="1084" ht="12.75" hidden="1"/>
    <row r="1085" ht="12.75" hidden="1"/>
    <row r="1086" ht="12.75" hidden="1"/>
    <row r="1087" ht="12.75" hidden="1"/>
    <row r="1088" ht="12.75" hidden="1"/>
    <row r="1089" ht="12.75" hidden="1"/>
    <row r="1090" ht="12.75" hidden="1"/>
    <row r="1091" ht="12.75" hidden="1"/>
    <row r="1092" ht="12.75" hidden="1"/>
    <row r="1093" ht="12.75" hidden="1"/>
    <row r="1094" ht="12.75" hidden="1"/>
    <row r="1095" ht="12.75" hidden="1"/>
    <row r="1096" ht="12.75" hidden="1"/>
    <row r="1097" ht="12.75" hidden="1"/>
    <row r="1098" ht="12.75" hidden="1"/>
    <row r="1099" ht="12.75" hidden="1"/>
    <row r="1100" ht="12.75" hidden="1"/>
    <row r="1101" ht="12.75" hidden="1"/>
    <row r="1102" ht="12.75" hidden="1"/>
    <row r="1103" ht="12.75" hidden="1"/>
    <row r="1104" ht="12.75" hidden="1"/>
    <row r="1105" ht="12.75" hidden="1"/>
    <row r="1106" ht="12.75" hidden="1"/>
    <row r="1107" ht="12.75" hidden="1"/>
    <row r="1108" ht="12.75" hidden="1"/>
    <row r="1109" ht="12.75" hidden="1"/>
    <row r="1110" ht="12.75" hidden="1"/>
    <row r="1111" ht="12.75" hidden="1"/>
    <row r="1112" ht="12.75" hidden="1"/>
    <row r="1113" ht="12.75" hidden="1"/>
    <row r="1114" ht="12.75" hidden="1"/>
    <row r="1115" ht="12.75" hidden="1"/>
    <row r="1116" ht="12.75" hidden="1"/>
    <row r="1117" ht="12.75" hidden="1"/>
    <row r="1118" ht="12.75" hidden="1"/>
    <row r="1119" ht="12.75" hidden="1"/>
    <row r="1120" ht="12.75" hidden="1"/>
    <row r="1121" ht="12.75" hidden="1"/>
    <row r="1122" ht="12.75" hidden="1"/>
    <row r="1123" ht="12.75" hidden="1"/>
    <row r="1124" ht="12.75" hidden="1"/>
    <row r="1125" ht="12.75" hidden="1"/>
    <row r="1126" ht="12.75" hidden="1"/>
    <row r="1127" ht="12.75" hidden="1"/>
    <row r="1128" ht="12.75" hidden="1"/>
    <row r="1129" ht="12.75" hidden="1"/>
    <row r="1130" ht="12.75" hidden="1"/>
    <row r="1131" ht="12.75" hidden="1"/>
    <row r="1132" ht="12.75" hidden="1"/>
    <row r="1133" ht="12.75" hidden="1"/>
    <row r="1134" ht="12.75" hidden="1"/>
    <row r="1135" ht="12.75" hidden="1"/>
    <row r="1136" ht="12.75" hidden="1"/>
    <row r="1137" ht="12.75" hidden="1"/>
    <row r="1138" ht="12.75" hidden="1"/>
    <row r="1139" ht="12.75" hidden="1"/>
    <row r="1140" ht="12.75" hidden="1"/>
    <row r="1141" ht="12.75" hidden="1"/>
    <row r="1142" ht="12.75" hidden="1"/>
    <row r="1143" ht="12.75" hidden="1"/>
    <row r="1144" ht="12.75" hidden="1"/>
    <row r="1145" ht="12.75" hidden="1"/>
    <row r="1146" ht="12.75" hidden="1"/>
    <row r="1147" ht="12.75" hidden="1"/>
    <row r="1148" ht="12.75" hidden="1"/>
    <row r="1149" ht="12.75" hidden="1"/>
    <row r="1150" ht="12.75" hidden="1"/>
    <row r="1151" ht="12.75" hidden="1"/>
    <row r="1152" ht="12.75" hidden="1"/>
    <row r="1153" ht="12.75" hidden="1"/>
    <row r="1154" ht="12.75" hidden="1"/>
    <row r="1155" ht="12.75" hidden="1"/>
    <row r="1156" ht="12.75" hidden="1"/>
    <row r="1157" ht="12.75" hidden="1"/>
    <row r="1158" ht="12.75" hidden="1"/>
    <row r="1159" ht="12.75" hidden="1"/>
    <row r="1160" ht="12.75" hidden="1"/>
    <row r="1161" ht="12.75" hidden="1"/>
    <row r="1162" ht="12.75" hidden="1"/>
    <row r="1163" ht="12.75" hidden="1"/>
    <row r="1164" ht="12.75" hidden="1"/>
    <row r="1165" ht="12.75" hidden="1"/>
    <row r="1166" ht="12.75" hidden="1"/>
    <row r="1167" ht="12.75" hidden="1"/>
    <row r="1168" ht="12.75" hidden="1"/>
    <row r="1169" ht="12.75" hidden="1"/>
    <row r="1170" ht="12.75" hidden="1"/>
    <row r="1171" ht="12.75" hidden="1"/>
    <row r="1172" ht="12.75" hidden="1"/>
    <row r="1173" ht="12.75" hidden="1"/>
    <row r="1174" ht="12.75" hidden="1"/>
    <row r="1175" ht="12.75" hidden="1"/>
    <row r="1176" ht="12.75" hidden="1"/>
    <row r="1177" ht="12.75" hidden="1"/>
    <row r="1178" ht="12.75" hidden="1"/>
    <row r="1179" ht="12.75" hidden="1"/>
    <row r="1180" ht="12.75" hidden="1"/>
    <row r="1181" ht="12.75" hidden="1"/>
    <row r="1182" ht="12.75" hidden="1"/>
    <row r="1183" ht="12.75" hidden="1"/>
    <row r="1184" ht="12.75" hidden="1"/>
    <row r="1185" ht="12.75" hidden="1"/>
    <row r="1186" ht="12.75" hidden="1"/>
    <row r="1187" ht="12.75" hidden="1"/>
    <row r="1188" ht="12.75" hidden="1"/>
    <row r="1189" ht="12.75" hidden="1"/>
    <row r="1190" ht="12.75" hidden="1"/>
    <row r="1191" ht="12.75" hidden="1"/>
    <row r="1192" ht="12.75" hidden="1"/>
    <row r="1193" ht="12.75" hidden="1"/>
    <row r="1194" ht="12.75" hidden="1"/>
    <row r="1195" ht="12.75" hidden="1"/>
    <row r="1196" ht="12.75" hidden="1"/>
    <row r="1197" ht="12.75" hidden="1"/>
    <row r="1198" ht="12.75" hidden="1"/>
    <row r="1199" ht="12.75" hidden="1"/>
    <row r="1200" ht="12.75" hidden="1"/>
    <row r="1201" ht="12.75" hidden="1"/>
    <row r="1202" ht="12.75" hidden="1"/>
    <row r="1203" ht="12.75" hidden="1"/>
    <row r="1204" ht="12.75" hidden="1"/>
    <row r="1205" ht="12.75" hidden="1"/>
    <row r="1206" ht="12.75" hidden="1"/>
    <row r="1207" ht="12.75" hidden="1"/>
    <row r="1208" ht="12.75" hidden="1"/>
    <row r="1209" ht="12.75" hidden="1"/>
    <row r="1210" ht="12.75" hidden="1"/>
    <row r="1211" ht="12.75" hidden="1"/>
    <row r="1212" ht="12.75" hidden="1"/>
    <row r="1213" ht="12.75" hidden="1"/>
    <row r="1214" ht="12.75" hidden="1"/>
    <row r="1215" ht="12.75" hidden="1"/>
    <row r="1216" ht="12.75" hidden="1"/>
    <row r="1217" ht="12.75" hidden="1"/>
    <row r="1218" ht="12.75" hidden="1"/>
    <row r="1219" ht="12.75" hidden="1"/>
    <row r="1220" ht="12.75" hidden="1"/>
    <row r="1221" ht="12.75" hidden="1"/>
    <row r="1222" ht="12.75" hidden="1"/>
    <row r="1223" ht="12.75" hidden="1"/>
    <row r="1224" ht="12.75" hidden="1"/>
    <row r="1225" ht="12.75" hidden="1"/>
    <row r="1226" ht="12.75" hidden="1"/>
    <row r="1227" ht="12.75" hidden="1"/>
    <row r="1228" ht="12.75" hidden="1"/>
    <row r="1229" ht="12.75" hidden="1"/>
    <row r="1230" ht="12.75" hidden="1"/>
    <row r="1231" ht="12.75" hidden="1"/>
    <row r="1232" ht="12.75" hidden="1"/>
    <row r="1233" ht="12.75" hidden="1"/>
    <row r="1234" ht="12.75" hidden="1"/>
    <row r="1235" ht="12.75" hidden="1"/>
    <row r="1236" ht="12.75" hidden="1"/>
    <row r="1237" ht="12.75" hidden="1"/>
    <row r="1238" ht="12.75" hidden="1"/>
    <row r="1239" ht="12.75" hidden="1"/>
    <row r="1240" ht="12.75" hidden="1"/>
    <row r="1241" ht="12.75" hidden="1"/>
    <row r="1242" ht="12.75" hidden="1"/>
    <row r="1243" ht="12.75" hidden="1"/>
    <row r="1244" ht="12.75" hidden="1"/>
    <row r="1245" ht="12.75" hidden="1"/>
    <row r="1246" ht="12.75" hidden="1"/>
    <row r="1247" ht="12.75" hidden="1"/>
    <row r="1248" ht="12.75" hidden="1"/>
    <row r="1249" ht="12.75" hidden="1"/>
    <row r="1250" ht="12.75" hidden="1"/>
    <row r="1251" ht="12.75" hidden="1"/>
    <row r="1252" ht="12.75" hidden="1"/>
    <row r="1253" ht="12.75" hidden="1"/>
    <row r="1254" ht="12.75" hidden="1"/>
    <row r="1255" ht="12.75" hidden="1"/>
    <row r="1256" ht="12.75" hidden="1"/>
    <row r="1257" ht="12.75" hidden="1"/>
    <row r="1258" ht="12.75" hidden="1"/>
    <row r="1259" ht="12.75" hidden="1"/>
    <row r="1260" ht="12.75" hidden="1"/>
    <row r="1261" ht="12.75" hidden="1"/>
    <row r="1262" ht="12.75" hidden="1"/>
    <row r="1263" ht="12.75" hidden="1"/>
    <row r="1264" ht="12.75" hidden="1"/>
    <row r="1265" ht="12.75" hidden="1"/>
    <row r="1266" ht="12.75" hidden="1"/>
    <row r="1267" ht="12.75" hidden="1"/>
    <row r="1268" ht="12.75" hidden="1"/>
    <row r="1269" ht="12.75" hidden="1"/>
    <row r="1270" ht="12.75" hidden="1"/>
    <row r="1271" ht="12.75" hidden="1"/>
    <row r="1272" ht="12.75" hidden="1"/>
    <row r="1273" ht="12.75" hidden="1"/>
    <row r="1274" ht="12.75" hidden="1"/>
    <row r="1275" ht="12.75" hidden="1"/>
    <row r="1276" ht="12.75" hidden="1"/>
    <row r="1277" ht="12.75" hidden="1"/>
    <row r="1278" ht="12.75" hidden="1"/>
    <row r="1279" ht="12.75" hidden="1"/>
    <row r="1280" ht="12.75" hidden="1"/>
    <row r="1281" ht="12.75" hidden="1"/>
    <row r="1282" ht="12.75" hidden="1"/>
    <row r="1283" ht="12.75" hidden="1"/>
    <row r="1284" ht="12.75" hidden="1"/>
    <row r="1285" ht="12.75" hidden="1"/>
    <row r="1286" ht="12.75" hidden="1"/>
    <row r="1287" ht="12.75" hidden="1"/>
    <row r="1288" ht="12.75" hidden="1"/>
    <row r="1289" ht="12.75" hidden="1"/>
    <row r="1290" ht="12.75" hidden="1"/>
    <row r="1291" ht="12.75" hidden="1"/>
    <row r="1292" ht="12.75" hidden="1"/>
    <row r="1293" ht="12.75" hidden="1"/>
    <row r="1294" ht="12.75" hidden="1"/>
    <row r="1295" ht="12.75" hidden="1"/>
    <row r="1296" ht="12.75" hidden="1"/>
    <row r="1297" ht="12.75" hidden="1"/>
    <row r="1298" ht="12.75" hidden="1"/>
    <row r="1299" ht="12.75" hidden="1"/>
    <row r="1300" ht="12.75" hidden="1"/>
    <row r="1301" ht="12.75" hidden="1"/>
    <row r="1302" ht="12.75" hidden="1"/>
    <row r="1303" ht="12.75" hidden="1"/>
    <row r="1304" ht="12.75" hidden="1"/>
    <row r="1305" ht="12.75" hidden="1"/>
    <row r="1306" ht="12.75" hidden="1"/>
    <row r="1307" ht="12.75" hidden="1"/>
    <row r="1308" ht="12.75" hidden="1"/>
    <row r="1309" ht="12.75" hidden="1"/>
    <row r="1310" ht="12.75" hidden="1"/>
    <row r="1311" ht="12.75" hidden="1"/>
    <row r="1312" ht="12.75" hidden="1"/>
    <row r="1313" ht="12.75" hidden="1"/>
    <row r="1314" ht="12.75" hidden="1"/>
    <row r="1315" ht="12.75" hidden="1"/>
    <row r="1316" ht="12.75" hidden="1"/>
    <row r="1317" ht="12.75" hidden="1"/>
    <row r="1318" ht="12.75" hidden="1"/>
    <row r="1319" ht="12.75" hidden="1"/>
    <row r="1320" ht="12.75" hidden="1"/>
    <row r="1321" ht="12.75" hidden="1"/>
    <row r="1322" ht="12.75" hidden="1"/>
    <row r="1323" ht="12.75" hidden="1"/>
    <row r="1324" ht="12.75" hidden="1"/>
    <row r="1325" ht="12.75" hidden="1"/>
    <row r="1326" ht="12.75" hidden="1"/>
    <row r="1327" ht="12.75" hidden="1"/>
    <row r="1328" ht="12.75" hidden="1"/>
    <row r="1329" ht="12.75" hidden="1"/>
    <row r="1330" ht="12.75" hidden="1"/>
    <row r="1331" ht="12.75" hidden="1"/>
    <row r="1332" ht="12.75" hidden="1"/>
    <row r="1333" ht="12.75" hidden="1"/>
    <row r="1334" ht="12.75" hidden="1"/>
    <row r="1335" ht="12.75" hidden="1"/>
    <row r="1336" ht="12.75" hidden="1"/>
    <row r="1337" ht="12.75" hidden="1"/>
    <row r="1338" ht="12.75" hidden="1"/>
    <row r="1339" ht="12.75" hidden="1"/>
    <row r="1340" ht="12.75" hidden="1"/>
    <row r="1341" ht="12.75" hidden="1"/>
    <row r="1342" ht="12.75" hidden="1"/>
    <row r="1343" ht="12.75" hidden="1"/>
    <row r="1344" ht="12.75" hidden="1"/>
    <row r="1345" ht="12.75" hidden="1"/>
    <row r="1346" ht="12.75" hidden="1"/>
    <row r="1347" ht="12.75" hidden="1"/>
    <row r="1348" ht="12.75" hidden="1"/>
    <row r="1349" ht="12.75" hidden="1"/>
    <row r="1350" ht="12.75" hidden="1"/>
    <row r="1351" ht="12.75" hidden="1"/>
    <row r="1352" ht="12.75" hidden="1"/>
    <row r="1353" ht="12.75" hidden="1"/>
    <row r="1354" ht="12.75" hidden="1"/>
    <row r="1355" ht="12.75" hidden="1"/>
    <row r="1356" ht="12.75" hidden="1"/>
    <row r="1357" ht="12.75" hidden="1"/>
    <row r="1358" ht="12.75" hidden="1"/>
    <row r="1359" ht="12.75" hidden="1"/>
    <row r="1360" ht="12.75" hidden="1"/>
    <row r="1361" ht="12.75" hidden="1"/>
    <row r="1362" ht="12.75" hidden="1"/>
    <row r="1363" ht="12.75" hidden="1"/>
    <row r="1364" ht="12.75" hidden="1"/>
    <row r="1365" ht="12.75" hidden="1"/>
    <row r="1366" ht="12.75" hidden="1"/>
    <row r="1367" ht="12.75" hidden="1"/>
    <row r="1368" ht="12.75" hidden="1"/>
    <row r="1369" ht="12.75" hidden="1"/>
    <row r="1370" ht="12.75" hidden="1"/>
    <row r="1371" ht="12.75" hidden="1"/>
    <row r="1372" ht="12.75" hidden="1"/>
    <row r="1373" ht="12.75" hidden="1"/>
    <row r="1374" ht="12.75" hidden="1"/>
    <row r="1375" ht="12.75" hidden="1"/>
    <row r="1376" ht="12.75" hidden="1"/>
    <row r="1377" ht="12.75" hidden="1"/>
    <row r="1378" ht="12.75" hidden="1"/>
    <row r="1379" ht="12.75" hidden="1"/>
    <row r="1380" ht="12.75" hidden="1"/>
    <row r="1381" ht="12.75" hidden="1"/>
    <row r="1382" ht="12.75" hidden="1"/>
    <row r="1383" ht="12.75" hidden="1"/>
    <row r="1384" ht="12.75" hidden="1"/>
    <row r="1385" ht="12.75" hidden="1"/>
    <row r="1386" ht="12.75" hidden="1"/>
    <row r="1387" ht="12.75" hidden="1"/>
    <row r="1388" ht="12.75" hidden="1"/>
    <row r="1389" ht="12.75" hidden="1"/>
    <row r="1390" ht="12.75" hidden="1"/>
    <row r="1391" ht="12.75" hidden="1"/>
    <row r="1392" ht="12.75" hidden="1"/>
    <row r="1393" ht="12.75" hidden="1"/>
    <row r="1394" ht="12.75" hidden="1"/>
    <row r="1395" ht="12.75" hidden="1"/>
    <row r="1396" ht="12.75" hidden="1"/>
    <row r="1397" ht="12.75" hidden="1"/>
    <row r="1398" ht="12.75" hidden="1"/>
    <row r="1399" ht="12.75" hidden="1"/>
    <row r="1400" ht="12.75" hidden="1"/>
    <row r="1401" ht="12.75" hidden="1"/>
    <row r="1402" ht="12.75" hidden="1"/>
    <row r="1403" ht="12.75" hidden="1"/>
    <row r="1404" ht="12.75" hidden="1"/>
    <row r="1405" ht="12.75" hidden="1"/>
    <row r="1406" ht="12.75" hidden="1"/>
    <row r="1407" ht="12.75" hidden="1"/>
    <row r="1408" ht="12.75" hidden="1"/>
    <row r="1409" ht="12.75" hidden="1"/>
    <row r="1410" ht="12.75" hidden="1"/>
    <row r="1411" ht="12.75" hidden="1"/>
    <row r="1412" ht="12.75" hidden="1"/>
    <row r="1413" ht="12.75" hidden="1"/>
    <row r="1414" ht="12.75" hidden="1"/>
    <row r="1415" ht="12.75" hidden="1"/>
    <row r="1416" ht="12.75" hidden="1"/>
    <row r="1417" ht="12.75" hidden="1"/>
    <row r="1418" ht="12.75" hidden="1"/>
    <row r="1419" ht="12.75" hidden="1"/>
    <row r="1420" ht="12.75" hidden="1"/>
    <row r="1421" ht="12.75" hidden="1"/>
    <row r="1422" ht="12.75" hidden="1"/>
    <row r="1423" ht="12.75" hidden="1"/>
    <row r="1424" ht="12.75" hidden="1"/>
    <row r="1425" ht="12.75" hidden="1"/>
    <row r="1426" ht="12.75" hidden="1"/>
    <row r="1427" ht="12.75" hidden="1"/>
    <row r="1428" ht="12.75" hidden="1"/>
    <row r="1429" ht="12.75" hidden="1"/>
    <row r="1430" ht="12.75" hidden="1"/>
    <row r="1431" ht="12.75" hidden="1"/>
    <row r="1432" ht="12.75" hidden="1"/>
    <row r="1433" ht="12.75" hidden="1"/>
    <row r="1434" ht="12.75" hidden="1"/>
    <row r="1435" ht="12.75" hidden="1"/>
    <row r="1436" ht="12.75" hidden="1"/>
    <row r="1437" ht="12.75" hidden="1"/>
    <row r="1438" ht="12.75" hidden="1"/>
    <row r="1439" ht="12.75" hidden="1"/>
    <row r="1440" ht="12.75" hidden="1"/>
    <row r="1441" ht="12.75" hidden="1"/>
    <row r="1442" ht="12.75" hidden="1"/>
    <row r="1443" ht="12.75" hidden="1"/>
    <row r="1444" ht="12.75" hidden="1"/>
    <row r="1445" ht="12.75" hidden="1"/>
    <row r="1446" ht="12.75" hidden="1"/>
    <row r="1447" ht="12.75" hidden="1"/>
    <row r="1448" ht="12.75" hidden="1"/>
    <row r="1449" ht="12.75" hidden="1"/>
    <row r="1450" ht="12.75" hidden="1"/>
    <row r="1451" ht="12.75" hidden="1"/>
    <row r="1452" ht="12.75" hidden="1"/>
    <row r="1453" ht="12.75" hidden="1"/>
    <row r="1454" ht="12.75" hidden="1"/>
    <row r="1455" ht="12.75" hidden="1"/>
    <row r="1456" ht="12.75" hidden="1"/>
    <row r="1457" ht="12.75" hidden="1"/>
    <row r="1458" ht="12.75" hidden="1"/>
    <row r="1459" ht="12.75" hidden="1"/>
    <row r="1460" ht="12.75" hidden="1"/>
    <row r="1461" ht="12.75" hidden="1"/>
    <row r="1462" ht="12.75" hidden="1"/>
    <row r="1463" ht="12.75" hidden="1"/>
    <row r="1464" ht="12.75" hidden="1"/>
    <row r="1465" ht="12.75" hidden="1"/>
    <row r="1466" ht="12.75" hidden="1"/>
    <row r="1467" ht="12.75" hidden="1"/>
    <row r="1468" ht="12.75" hidden="1"/>
    <row r="1469" ht="12.75" hidden="1"/>
    <row r="1470" ht="12.75" hidden="1"/>
    <row r="1471" ht="12.75" hidden="1"/>
    <row r="1472" ht="12.75" hidden="1"/>
    <row r="1473" ht="12.75" hidden="1"/>
    <row r="1474" ht="12.75" hidden="1"/>
    <row r="1475" ht="12.75" hidden="1"/>
    <row r="1476" ht="12.75" hidden="1"/>
    <row r="1477" ht="12.75" hidden="1"/>
    <row r="1478" ht="12.75" hidden="1"/>
    <row r="1479" ht="12.75" hidden="1"/>
    <row r="1480" ht="12.75" hidden="1"/>
    <row r="1481" ht="12.75" hidden="1"/>
    <row r="1482" ht="12.75" hidden="1"/>
    <row r="1483" ht="12.75" hidden="1"/>
    <row r="1484" ht="12.75" hidden="1"/>
    <row r="1485" ht="12.75" hidden="1"/>
    <row r="1486" ht="12.75" hidden="1"/>
    <row r="1487" ht="12.75" hidden="1"/>
    <row r="1488" ht="12.75" hidden="1"/>
    <row r="1489" ht="12.75" hidden="1"/>
    <row r="1490" ht="12.75" hidden="1"/>
    <row r="1491" ht="12.75" hidden="1"/>
    <row r="1492" ht="12.75" hidden="1"/>
    <row r="1493" ht="12.75" hidden="1"/>
    <row r="1494" ht="12.75" hidden="1"/>
    <row r="1495" ht="12.75" hidden="1"/>
    <row r="1496" ht="12.75" hidden="1"/>
    <row r="1497" ht="12.75" hidden="1"/>
    <row r="1498" ht="12.75" hidden="1"/>
    <row r="1499" ht="12.75" hidden="1"/>
    <row r="1500" ht="12.75" hidden="1"/>
    <row r="1501" ht="12.75" hidden="1"/>
    <row r="1502" ht="12.75" hidden="1"/>
    <row r="1503" ht="12.75" hidden="1"/>
    <row r="1504" ht="12.75" hidden="1"/>
    <row r="1505" ht="12.75" hidden="1"/>
    <row r="1506" ht="12.75" hidden="1"/>
    <row r="1507" ht="12.75" hidden="1"/>
    <row r="1508" ht="12.75" hidden="1"/>
    <row r="1509" ht="12.75" hidden="1"/>
    <row r="1510" ht="12.75" hidden="1"/>
    <row r="1511" ht="12.75" hidden="1"/>
    <row r="1512" ht="12.75" hidden="1"/>
    <row r="1513" ht="12.75" hidden="1"/>
    <row r="1514" ht="12.75" hidden="1"/>
    <row r="1515" ht="12.75" hidden="1"/>
    <row r="1516" ht="12.75" hidden="1"/>
    <row r="1517" ht="12.75" hidden="1"/>
    <row r="1518" ht="12.75" hidden="1"/>
    <row r="1519" ht="12.75" hidden="1"/>
    <row r="1520" ht="12.75" hidden="1"/>
    <row r="1521" ht="12.75" hidden="1"/>
    <row r="1522" ht="12.75" hidden="1"/>
    <row r="1523" ht="12.75" hidden="1"/>
    <row r="1524" ht="12.75" hidden="1"/>
    <row r="1525" ht="12.75" hidden="1"/>
    <row r="1526" ht="12.75" hidden="1"/>
    <row r="1527" ht="12.75" hidden="1"/>
    <row r="1528" ht="12.75" hidden="1"/>
    <row r="1529" ht="12.75" hidden="1"/>
    <row r="1530" ht="12.75" hidden="1"/>
    <row r="1531" ht="12.75" hidden="1"/>
    <row r="1532" ht="12.75" hidden="1"/>
    <row r="1533" ht="12.75" hidden="1"/>
    <row r="1534" ht="12.75" hidden="1"/>
    <row r="1535" ht="12.75" hidden="1"/>
    <row r="1536" ht="12.75" hidden="1"/>
    <row r="1537" ht="12.75" hidden="1"/>
    <row r="1538" ht="12.75" hidden="1"/>
    <row r="1539" ht="12.75" hidden="1"/>
    <row r="1540" ht="12.75" hidden="1"/>
    <row r="1541" ht="12.75" hidden="1"/>
    <row r="1542" ht="12.75" hidden="1"/>
    <row r="1543" ht="12.75" hidden="1"/>
    <row r="1544" ht="12.75" hidden="1"/>
    <row r="1545" ht="12.75" hidden="1"/>
    <row r="1546" ht="12.75" hidden="1"/>
    <row r="1547" ht="12.75" hidden="1"/>
    <row r="1548" ht="12.75" hidden="1"/>
    <row r="1549" ht="12.75" hidden="1"/>
    <row r="1550" ht="12.75" hidden="1"/>
    <row r="1551" ht="12.75" hidden="1"/>
    <row r="1552" ht="12.75" hidden="1"/>
    <row r="1553" ht="12.75" hidden="1"/>
    <row r="1554" ht="12.75" hidden="1"/>
    <row r="1555" ht="12.75" hidden="1"/>
    <row r="1556" ht="12.75" hidden="1"/>
    <row r="1557" ht="12.75" hidden="1"/>
    <row r="1558" ht="12.75" hidden="1"/>
    <row r="1559" ht="12.75" hidden="1"/>
    <row r="1560" ht="12.75" hidden="1"/>
    <row r="1561" ht="12.75" hidden="1"/>
    <row r="1562" ht="12.75" hidden="1"/>
    <row r="1563" ht="12.75" hidden="1"/>
    <row r="1564" ht="12.75" hidden="1"/>
    <row r="1565" ht="12.75" hidden="1"/>
    <row r="1566" ht="12.75" hidden="1"/>
    <row r="1567" ht="12.75" hidden="1"/>
    <row r="1568" ht="12.75" hidden="1"/>
    <row r="1569" ht="12.75" hidden="1"/>
    <row r="1570" ht="12.75" hidden="1"/>
    <row r="1571" ht="12.75" hidden="1"/>
    <row r="1572" ht="12.75" hidden="1"/>
    <row r="1573" ht="12.75" hidden="1"/>
    <row r="1574" ht="12.75" hidden="1"/>
    <row r="1575" ht="12.75" hidden="1"/>
    <row r="1576" ht="12.75" hidden="1"/>
    <row r="1577" ht="12.75" hidden="1"/>
    <row r="1578" ht="12.75" hidden="1"/>
    <row r="1579" ht="12.75" hidden="1"/>
    <row r="1580" ht="12.75" hidden="1"/>
    <row r="1581" ht="12.75" hidden="1"/>
    <row r="1582" ht="12.75" hidden="1"/>
    <row r="1583" ht="12.75" hidden="1"/>
    <row r="1584" ht="12.75" hidden="1"/>
    <row r="1585" ht="12.75" hidden="1"/>
    <row r="1586" ht="12.75" hidden="1"/>
    <row r="1587" ht="12.75" hidden="1"/>
    <row r="1588" ht="12.75" hidden="1"/>
    <row r="1589" ht="12.75" hidden="1"/>
    <row r="1590" ht="12.75" hidden="1"/>
    <row r="1591" ht="12.75" hidden="1"/>
    <row r="1592" ht="12.75" hidden="1"/>
    <row r="1593" ht="12.75" hidden="1"/>
    <row r="1594" ht="12.75" hidden="1"/>
    <row r="1595" ht="12.75" hidden="1"/>
    <row r="1596" ht="12.75" hidden="1"/>
    <row r="1597" ht="12.75" hidden="1"/>
    <row r="1598" ht="12.75" hidden="1"/>
    <row r="1599" ht="12.75" hidden="1"/>
    <row r="1600" ht="12.75" hidden="1"/>
    <row r="1601" ht="12.75" hidden="1"/>
    <row r="1602" ht="12.75" hidden="1"/>
    <row r="1603" ht="12.75" hidden="1"/>
    <row r="1604" ht="12.75" hidden="1"/>
    <row r="1605" ht="12.75" hidden="1"/>
    <row r="1606" ht="12.75" hidden="1"/>
    <row r="1607" ht="12.75" hidden="1"/>
    <row r="1608" ht="12.75" hidden="1"/>
    <row r="1609" ht="12.75" hidden="1"/>
    <row r="1610" ht="12.75" hidden="1"/>
    <row r="1611" ht="12.75" hidden="1"/>
    <row r="1612" ht="12.75" hidden="1"/>
    <row r="1613" ht="12.75" hidden="1"/>
    <row r="1614" ht="12.75" hidden="1"/>
    <row r="1615" ht="12.75" hidden="1"/>
    <row r="1616" ht="12.75" hidden="1"/>
    <row r="1617" ht="12.75" hidden="1"/>
    <row r="1618" ht="12.75" hidden="1"/>
    <row r="1619" ht="12.75" hidden="1"/>
    <row r="1620" ht="12.75" hidden="1"/>
    <row r="1621" ht="12.75" hidden="1"/>
    <row r="1622" ht="12.75" hidden="1"/>
    <row r="1623" ht="12.75" hidden="1"/>
    <row r="1624" ht="12.75" hidden="1"/>
  </sheetData>
  <sheetProtection password="FA84" sheet="1" selectLockedCells="1"/>
  <mergeCells count="16">
    <mergeCell ref="C17:E17"/>
    <mergeCell ref="B18:E18"/>
    <mergeCell ref="B19:B26"/>
    <mergeCell ref="D20:E20"/>
    <mergeCell ref="D22:E22"/>
    <mergeCell ref="D24:E24"/>
    <mergeCell ref="D25:E25"/>
    <mergeCell ref="D40:E44"/>
    <mergeCell ref="C46:E53"/>
    <mergeCell ref="G27:H27"/>
    <mergeCell ref="G18:H21"/>
    <mergeCell ref="B27:B37"/>
    <mergeCell ref="D31:E31"/>
    <mergeCell ref="D34:E34"/>
    <mergeCell ref="B38:E38"/>
    <mergeCell ref="C39:E39"/>
  </mergeCells>
  <hyperlinks>
    <hyperlink ref="C17" r:id="rId1" display="www.muhendislikbilgileri.com"/>
  </hyperlinks>
  <printOptions/>
  <pageMargins left="0.75" right="0.75" top="1" bottom="1" header="0.5" footer="0.5"/>
  <pageSetup fitToHeight="1" fitToWidth="1" horizontalDpi="600" verticalDpi="600" orientation="portrait" paperSize="9" scale="73" r:id="rId2"/>
</worksheet>
</file>

<file path=xl/worksheets/sheet2.xml><?xml version="1.0" encoding="utf-8"?>
<worksheet xmlns="http://schemas.openxmlformats.org/spreadsheetml/2006/main" xmlns:r="http://schemas.openxmlformats.org/officeDocument/2006/relationships">
  <dimension ref="A2:M54"/>
  <sheetViews>
    <sheetView showGridLines="0" zoomScalePageLayoutView="0" workbookViewId="0" topLeftCell="A17">
      <selection activeCell="C34" sqref="C34"/>
    </sheetView>
  </sheetViews>
  <sheetFormatPr defaultColWidth="0" defaultRowHeight="12.75" zeroHeight="1"/>
  <cols>
    <col min="1" max="1" width="3.125" style="48" customWidth="1"/>
    <col min="2" max="2" width="5.625" style="48" customWidth="1"/>
    <col min="3" max="3" width="31.75390625" style="46" customWidth="1"/>
    <col min="4" max="4" width="14.625" style="47" customWidth="1"/>
    <col min="5" max="5" width="15.125" style="48" customWidth="1"/>
    <col min="6" max="6" width="9.125" style="46" customWidth="1"/>
    <col min="7" max="7" width="24.25390625" style="49" customWidth="1"/>
    <col min="8" max="8" width="25.75390625" style="49" customWidth="1"/>
    <col min="9" max="9" width="6.125" style="46" customWidth="1"/>
    <col min="10" max="10" width="30.75390625" style="48" customWidth="1"/>
    <col min="11" max="11" width="15.25390625" style="48" customWidth="1"/>
    <col min="12" max="12" width="18.75390625" style="48" customWidth="1"/>
    <col min="13" max="13" width="9.125" style="50" customWidth="1"/>
    <col min="14" max="14" width="3.875" style="48" customWidth="1"/>
    <col min="15" max="16384" width="0" style="48" hidden="1" customWidth="1"/>
  </cols>
  <sheetData>
    <row r="1" ht="19.5" customHeight="1" hidden="1"/>
    <row r="2" spans="3:10" ht="19.5" customHeight="1" hidden="1">
      <c r="C2" s="46" t="s">
        <v>59</v>
      </c>
      <c r="D2" s="47">
        <f>D23</f>
        <v>7</v>
      </c>
      <c r="E2" s="48">
        <f>D2*PI()/180</f>
        <v>0.12217304763960307</v>
      </c>
      <c r="I2" s="46" t="s">
        <v>94</v>
      </c>
      <c r="J2" s="48">
        <f>ATAN(D10/COS(E2))</f>
        <v>0.3514773386474827</v>
      </c>
    </row>
    <row r="3" spans="3:7" ht="19.5" customHeight="1" hidden="1">
      <c r="C3" s="46" t="s">
        <v>1</v>
      </c>
      <c r="D3" s="47">
        <f>D20</f>
        <v>2</v>
      </c>
      <c r="F3" s="46" t="s">
        <v>60</v>
      </c>
      <c r="G3" s="49">
        <f>D3/COS(E2)</f>
        <v>2.0150196509176967</v>
      </c>
    </row>
    <row r="4" spans="3:4" ht="19.5" customHeight="1" hidden="1">
      <c r="C4" s="46" t="s">
        <v>2</v>
      </c>
      <c r="D4" s="47">
        <f>D21</f>
        <v>86</v>
      </c>
    </row>
    <row r="5" ht="19.5" customHeight="1" hidden="1"/>
    <row r="6" spans="3:13" ht="19.5" customHeight="1" hidden="1">
      <c r="C6" s="46" t="s">
        <v>19</v>
      </c>
      <c r="D6" s="47">
        <f>D25</f>
        <v>178</v>
      </c>
      <c r="F6" s="46" t="s">
        <v>4</v>
      </c>
      <c r="G6" s="49">
        <f>J6+2*D3</f>
        <v>177.29168997892194</v>
      </c>
      <c r="I6" s="46" t="s">
        <v>14</v>
      </c>
      <c r="J6" s="48">
        <f>D3*D4/COS(E2)</f>
        <v>173.29168997892194</v>
      </c>
      <c r="L6" s="48" t="s">
        <v>26</v>
      </c>
      <c r="M6" s="50">
        <f>J6-2.5*D3</f>
        <v>168.29168997892194</v>
      </c>
    </row>
    <row r="7" ht="19.5" customHeight="1" hidden="1"/>
    <row r="8" ht="19.5" customHeight="1" hidden="1"/>
    <row r="9" spans="3:4" ht="19.5" customHeight="1" hidden="1">
      <c r="C9" s="51" t="s">
        <v>0</v>
      </c>
      <c r="D9" s="47">
        <f>D22</f>
        <v>20</v>
      </c>
    </row>
    <row r="10" spans="3:7" ht="19.5" customHeight="1" hidden="1">
      <c r="C10" s="51" t="s">
        <v>22</v>
      </c>
      <c r="D10" s="47">
        <f>TAN(D9*PI()/180)</f>
        <v>0.36397023426620234</v>
      </c>
      <c r="F10" s="46" t="s">
        <v>7</v>
      </c>
      <c r="G10" s="49">
        <f>(D8-G8)/D3</f>
        <v>0</v>
      </c>
    </row>
    <row r="11" spans="3:10" ht="19.5" customHeight="1" hidden="1">
      <c r="C11" s="46" t="s">
        <v>21</v>
      </c>
      <c r="D11" s="52">
        <f>D10-(D9*3.14/180)</f>
        <v>0.015081345377313427</v>
      </c>
      <c r="F11" s="46" t="s">
        <v>8</v>
      </c>
      <c r="G11" s="49">
        <f>(D6-J6)/2</f>
        <v>2.3541550105390314</v>
      </c>
      <c r="I11" s="46" t="s">
        <v>13</v>
      </c>
      <c r="J11" s="48">
        <f>(2.25+G10-(G13+G14))*D3</f>
        <v>2.5</v>
      </c>
    </row>
    <row r="12" spans="3:12" ht="19.5" customHeight="1" hidden="1">
      <c r="C12" s="51" t="s">
        <v>23</v>
      </c>
      <c r="D12" s="52">
        <f>COS(D9*3.14/180)</f>
        <v>0.9397531304731841</v>
      </c>
      <c r="F12" s="46" t="s">
        <v>9</v>
      </c>
      <c r="G12" s="49">
        <f>(D7-J7)/2</f>
        <v>0</v>
      </c>
      <c r="I12" s="46" t="s">
        <v>16</v>
      </c>
      <c r="J12" s="53">
        <f>0.5+(D4*D9)/180</f>
        <v>10.055555555555555</v>
      </c>
      <c r="L12" s="53">
        <f>ROUND(J12,0)</f>
        <v>10</v>
      </c>
    </row>
    <row r="13" spans="3:12" ht="19.5" customHeight="1" hidden="1">
      <c r="C13" s="51" t="s">
        <v>24</v>
      </c>
      <c r="D13" s="52">
        <f>SIN(D9*3.14/180)</f>
        <v>0.34185384854620343</v>
      </c>
      <c r="F13" s="46" t="s">
        <v>10</v>
      </c>
      <c r="G13" s="49">
        <f>1+G10-(G12/D3)</f>
        <v>1</v>
      </c>
      <c r="J13" s="53"/>
      <c r="L13" s="53">
        <f>ROUND(J13,0)</f>
        <v>0</v>
      </c>
    </row>
    <row r="14" spans="9:10" ht="19.5" customHeight="1" hidden="1">
      <c r="I14" s="49" t="s">
        <v>58</v>
      </c>
      <c r="J14" s="50">
        <f>(D27-((PI()*(L12-0.5))+D4*D11)*D12*D3)/(2*D3*D13)</f>
        <v>-0.3889239745316219</v>
      </c>
    </row>
    <row r="15" spans="3:10" ht="19.5" customHeight="1" hidden="1">
      <c r="C15" s="46" t="s">
        <v>44</v>
      </c>
      <c r="D15" s="47">
        <f>E27/(D5+2)</f>
        <v>0</v>
      </c>
      <c r="I15" s="49"/>
      <c r="J15" s="50"/>
    </row>
    <row r="16" spans="9:10" ht="19.5" customHeight="1" hidden="1" thickBot="1">
      <c r="I16" s="54" t="s">
        <v>69</v>
      </c>
      <c r="J16" s="49">
        <f>(PI()*H31*(H32+2))/H32</f>
        <v>10.533575367918717</v>
      </c>
    </row>
    <row r="17" spans="3:11" ht="30" customHeight="1" thickBot="1">
      <c r="C17" s="156" t="s">
        <v>111</v>
      </c>
      <c r="D17" s="198"/>
      <c r="E17" s="55" t="s">
        <v>71</v>
      </c>
      <c r="H17" s="45" t="s">
        <v>72</v>
      </c>
      <c r="K17" s="45" t="s">
        <v>73</v>
      </c>
    </row>
    <row r="18" spans="2:11" ht="21" customHeight="1" thickBot="1">
      <c r="B18" s="158" t="s">
        <v>55</v>
      </c>
      <c r="C18" s="159"/>
      <c r="D18" s="159"/>
      <c r="E18" s="160"/>
      <c r="G18" s="141" t="s">
        <v>75</v>
      </c>
      <c r="H18" s="142"/>
      <c r="J18" s="199" t="s">
        <v>45</v>
      </c>
      <c r="K18" s="200"/>
    </row>
    <row r="19" spans="2:11" ht="19.5" customHeight="1">
      <c r="B19" s="161" t="s">
        <v>40</v>
      </c>
      <c r="C19" s="56"/>
      <c r="D19" s="207" t="s">
        <v>93</v>
      </c>
      <c r="E19" s="208"/>
      <c r="G19" s="143"/>
      <c r="H19" s="144"/>
      <c r="J19" s="201"/>
      <c r="K19" s="202"/>
    </row>
    <row r="20" spans="2:11" ht="19.5" customHeight="1">
      <c r="B20" s="162"/>
      <c r="C20" s="122" t="s">
        <v>61</v>
      </c>
      <c r="D20" s="194">
        <v>2</v>
      </c>
      <c r="E20" s="195"/>
      <c r="G20" s="143"/>
      <c r="H20" s="144"/>
      <c r="I20" s="49"/>
      <c r="J20" s="201"/>
      <c r="K20" s="202"/>
    </row>
    <row r="21" spans="2:11" ht="19.5" customHeight="1" thickBot="1">
      <c r="B21" s="162"/>
      <c r="C21" s="122" t="s">
        <v>28</v>
      </c>
      <c r="D21" s="192">
        <v>86</v>
      </c>
      <c r="E21" s="193"/>
      <c r="G21" s="205"/>
      <c r="H21" s="206"/>
      <c r="J21" s="203"/>
      <c r="K21" s="204"/>
    </row>
    <row r="22" spans="2:11" ht="19.5" customHeight="1">
      <c r="B22" s="162"/>
      <c r="C22" s="122" t="s">
        <v>31</v>
      </c>
      <c r="D22" s="192">
        <v>20</v>
      </c>
      <c r="E22" s="193"/>
      <c r="G22" s="209"/>
      <c r="H22" s="210"/>
      <c r="J22" s="64" t="s">
        <v>46</v>
      </c>
      <c r="K22" s="1">
        <v>86</v>
      </c>
    </row>
    <row r="23" spans="2:11" ht="19.5" customHeight="1">
      <c r="B23" s="162"/>
      <c r="C23" s="122" t="s">
        <v>51</v>
      </c>
      <c r="D23" s="192">
        <v>7</v>
      </c>
      <c r="E23" s="193"/>
      <c r="G23" s="211"/>
      <c r="H23" s="212"/>
      <c r="J23" s="64" t="s">
        <v>47</v>
      </c>
      <c r="K23" s="2">
        <v>178</v>
      </c>
    </row>
    <row r="24" spans="2:11" ht="19.5" customHeight="1">
      <c r="B24" s="162"/>
      <c r="C24" s="122" t="s">
        <v>63</v>
      </c>
      <c r="D24" s="192" t="s">
        <v>64</v>
      </c>
      <c r="E24" s="193"/>
      <c r="G24" s="211"/>
      <c r="H24" s="212"/>
      <c r="J24" s="65" t="s">
        <v>102</v>
      </c>
      <c r="K24" s="67">
        <v>7</v>
      </c>
    </row>
    <row r="25" spans="2:11" ht="19.5" customHeight="1" thickBot="1">
      <c r="B25" s="162"/>
      <c r="C25" s="122" t="s">
        <v>33</v>
      </c>
      <c r="D25" s="194">
        <v>178</v>
      </c>
      <c r="E25" s="195"/>
      <c r="G25" s="211"/>
      <c r="H25" s="212"/>
      <c r="J25" s="66" t="s">
        <v>44</v>
      </c>
      <c r="K25" s="21">
        <f>K23/(K22+2)*COS(K24*PI()/180)</f>
        <v>2.0076501703654013</v>
      </c>
    </row>
    <row r="26" spans="2:8" ht="19.5" customHeight="1" thickBot="1">
      <c r="B26" s="162"/>
      <c r="C26" s="122" t="s">
        <v>68</v>
      </c>
      <c r="D26" s="194">
        <v>168.5</v>
      </c>
      <c r="E26" s="195"/>
      <c r="G26" s="211"/>
      <c r="H26" s="212"/>
    </row>
    <row r="27" spans="2:13" ht="19.5" customHeight="1" thickBot="1">
      <c r="B27" s="163"/>
      <c r="C27" s="123" t="s">
        <v>39</v>
      </c>
      <c r="D27" s="196">
        <v>58</v>
      </c>
      <c r="E27" s="197"/>
      <c r="G27" s="211"/>
      <c r="H27" s="212"/>
      <c r="J27" s="190" t="s">
        <v>48</v>
      </c>
      <c r="K27" s="191"/>
      <c r="L27" s="170" t="s">
        <v>50</v>
      </c>
      <c r="M27" s="171"/>
    </row>
    <row r="28" spans="2:13" ht="19.5" customHeight="1" thickBot="1">
      <c r="B28" s="161" t="s">
        <v>43</v>
      </c>
      <c r="C28" s="118" t="s">
        <v>38</v>
      </c>
      <c r="D28" s="188">
        <f>L12</f>
        <v>10</v>
      </c>
      <c r="E28" s="189"/>
      <c r="G28" s="211"/>
      <c r="H28" s="212"/>
      <c r="J28" s="22" t="s">
        <v>49</v>
      </c>
      <c r="K28" s="23" t="s">
        <v>49</v>
      </c>
      <c r="L28" s="172"/>
      <c r="M28" s="173"/>
    </row>
    <row r="29" spans="2:13" ht="19.5" customHeight="1">
      <c r="B29" s="162"/>
      <c r="C29" s="119" t="s">
        <v>35</v>
      </c>
      <c r="D29" s="152">
        <f>J6</f>
        <v>173.29168997892194</v>
      </c>
      <c r="E29" s="153"/>
      <c r="G29" s="211"/>
      <c r="H29" s="212"/>
      <c r="J29" s="24">
        <v>0.2</v>
      </c>
      <c r="K29" s="25">
        <v>6.5</v>
      </c>
      <c r="L29" s="172"/>
      <c r="M29" s="173"/>
    </row>
    <row r="30" spans="2:13" ht="19.5" customHeight="1" thickBot="1">
      <c r="B30" s="162"/>
      <c r="C30" s="120" t="s">
        <v>62</v>
      </c>
      <c r="D30" s="152">
        <f>G3</f>
        <v>2.0150196509176967</v>
      </c>
      <c r="E30" s="153"/>
      <c r="G30" s="213"/>
      <c r="H30" s="214"/>
      <c r="J30" s="26">
        <v>0.3</v>
      </c>
      <c r="K30" s="27">
        <v>7</v>
      </c>
      <c r="L30" s="172"/>
      <c r="M30" s="173"/>
    </row>
    <row r="31" spans="2:13" ht="19.5" customHeight="1" thickBot="1">
      <c r="B31" s="162"/>
      <c r="C31" s="120" t="s">
        <v>41</v>
      </c>
      <c r="D31" s="152">
        <f>J14</f>
        <v>-0.3889239745316219</v>
      </c>
      <c r="E31" s="153"/>
      <c r="G31" s="57" t="s">
        <v>70</v>
      </c>
      <c r="H31" s="43">
        <v>3</v>
      </c>
      <c r="J31" s="26">
        <v>0.4</v>
      </c>
      <c r="K31" s="26">
        <v>8</v>
      </c>
      <c r="L31" s="174"/>
      <c r="M31" s="175"/>
    </row>
    <row r="32" spans="2:11" ht="19.5" customHeight="1">
      <c r="B32" s="162"/>
      <c r="C32" s="120" t="s">
        <v>66</v>
      </c>
      <c r="D32" s="152">
        <f>(D25-D26)/2</f>
        <v>4.75</v>
      </c>
      <c r="E32" s="153"/>
      <c r="G32" s="58" t="s">
        <v>28</v>
      </c>
      <c r="H32" s="44">
        <v>17</v>
      </c>
      <c r="J32" s="26">
        <v>0.5</v>
      </c>
      <c r="K32" s="27">
        <v>9</v>
      </c>
    </row>
    <row r="33" spans="2:11" ht="19.5" customHeight="1">
      <c r="B33" s="162"/>
      <c r="C33" s="120" t="s">
        <v>77</v>
      </c>
      <c r="D33" s="152">
        <f>G11</f>
        <v>2.3541550105390314</v>
      </c>
      <c r="E33" s="153"/>
      <c r="G33" s="58" t="s">
        <v>67</v>
      </c>
      <c r="H33" s="44">
        <v>59.5</v>
      </c>
      <c r="J33" s="26">
        <v>0.6</v>
      </c>
      <c r="K33" s="26">
        <v>10</v>
      </c>
    </row>
    <row r="34" spans="2:11" ht="19.5" customHeight="1">
      <c r="B34" s="162"/>
      <c r="C34" s="120" t="s">
        <v>78</v>
      </c>
      <c r="D34" s="152">
        <f>D32-D33</f>
        <v>2.3958449894609686</v>
      </c>
      <c r="E34" s="153"/>
      <c r="G34" s="58" t="s">
        <v>74</v>
      </c>
      <c r="H34" s="44">
        <v>53</v>
      </c>
      <c r="J34" s="27">
        <v>0.7</v>
      </c>
      <c r="K34" s="27">
        <v>11</v>
      </c>
    </row>
    <row r="35" spans="2:11" ht="19.5" customHeight="1" thickBot="1">
      <c r="B35" s="163"/>
      <c r="C35" s="121" t="s">
        <v>79</v>
      </c>
      <c r="D35" s="186">
        <f>J6*COS(J2)</f>
        <v>162.6975218764408</v>
      </c>
      <c r="E35" s="187"/>
      <c r="G35" s="59" t="s">
        <v>76</v>
      </c>
      <c r="H35" s="40">
        <f>2*((4*H33*H33)+(J16*J16))/(8*H33)</f>
        <v>59.966202563158085</v>
      </c>
      <c r="J35" s="26">
        <v>0.8</v>
      </c>
      <c r="K35" s="26">
        <v>12</v>
      </c>
    </row>
    <row r="36" spans="1:11" ht="19.5" customHeight="1">
      <c r="A36" s="61"/>
      <c r="B36" s="87"/>
      <c r="C36" s="185" t="s">
        <v>42</v>
      </c>
      <c r="D36" s="185"/>
      <c r="E36" s="185"/>
      <c r="G36" s="59" t="s">
        <v>68</v>
      </c>
      <c r="H36" s="40">
        <f>H35-2*H37</f>
        <v>46.033797436841915</v>
      </c>
      <c r="J36" s="27">
        <v>0.9</v>
      </c>
      <c r="K36" s="27">
        <v>14</v>
      </c>
    </row>
    <row r="37" spans="1:11" ht="19.5" customHeight="1" thickBot="1">
      <c r="A37" s="61"/>
      <c r="B37" s="87"/>
      <c r="C37" s="185"/>
      <c r="D37" s="185"/>
      <c r="E37" s="185"/>
      <c r="G37" s="60" t="s">
        <v>37</v>
      </c>
      <c r="H37" s="42">
        <f>(H35-H34)</f>
        <v>6.966202563158085</v>
      </c>
      <c r="J37" s="26">
        <v>1</v>
      </c>
      <c r="K37" s="26">
        <v>16</v>
      </c>
    </row>
    <row r="38" spans="2:11" ht="19.5" customHeight="1" thickBot="1">
      <c r="B38" s="61"/>
      <c r="C38" s="62"/>
      <c r="D38" s="63"/>
      <c r="E38" s="63"/>
      <c r="J38" s="26">
        <v>1.25</v>
      </c>
      <c r="K38" s="27">
        <v>18</v>
      </c>
    </row>
    <row r="39" spans="2:11" ht="19.5" customHeight="1">
      <c r="B39" s="61"/>
      <c r="C39" s="176" t="s">
        <v>108</v>
      </c>
      <c r="D39" s="177"/>
      <c r="E39" s="177"/>
      <c r="F39" s="177"/>
      <c r="G39" s="177"/>
      <c r="H39" s="178"/>
      <c r="J39" s="26">
        <v>1.5</v>
      </c>
      <c r="K39" s="26">
        <v>20</v>
      </c>
    </row>
    <row r="40" spans="2:11" ht="19.5" customHeight="1">
      <c r="B40" s="61"/>
      <c r="C40" s="179"/>
      <c r="D40" s="180"/>
      <c r="E40" s="180"/>
      <c r="F40" s="180"/>
      <c r="G40" s="180"/>
      <c r="H40" s="181"/>
      <c r="J40" s="27">
        <v>1.75</v>
      </c>
      <c r="K40" s="27">
        <v>22</v>
      </c>
    </row>
    <row r="41" spans="2:11" ht="19.5" customHeight="1">
      <c r="B41" s="61"/>
      <c r="C41" s="179"/>
      <c r="D41" s="180"/>
      <c r="E41" s="180"/>
      <c r="F41" s="180"/>
      <c r="G41" s="180"/>
      <c r="H41" s="181"/>
      <c r="J41" s="26">
        <v>2</v>
      </c>
      <c r="K41" s="27">
        <v>24</v>
      </c>
    </row>
    <row r="42" spans="3:11" ht="19.5" customHeight="1">
      <c r="C42" s="179"/>
      <c r="D42" s="180"/>
      <c r="E42" s="180"/>
      <c r="F42" s="180"/>
      <c r="G42" s="180"/>
      <c r="H42" s="181"/>
      <c r="J42" s="27">
        <v>2.25</v>
      </c>
      <c r="K42" s="26">
        <v>25</v>
      </c>
    </row>
    <row r="43" spans="3:11" ht="19.5" customHeight="1">
      <c r="C43" s="179"/>
      <c r="D43" s="180"/>
      <c r="E43" s="180"/>
      <c r="F43" s="180"/>
      <c r="G43" s="180"/>
      <c r="H43" s="181"/>
      <c r="J43" s="26">
        <v>2.5</v>
      </c>
      <c r="K43" s="27">
        <v>27</v>
      </c>
    </row>
    <row r="44" spans="3:11" ht="19.5" customHeight="1">
      <c r="C44" s="179"/>
      <c r="D44" s="180"/>
      <c r="E44" s="180"/>
      <c r="F44" s="180"/>
      <c r="G44" s="180"/>
      <c r="H44" s="181"/>
      <c r="J44" s="27">
        <v>2.75</v>
      </c>
      <c r="K44" s="32">
        <v>30</v>
      </c>
    </row>
    <row r="45" spans="3:11" ht="19.5" customHeight="1">
      <c r="C45" s="179"/>
      <c r="D45" s="180"/>
      <c r="E45" s="180"/>
      <c r="F45" s="180"/>
      <c r="G45" s="180"/>
      <c r="H45" s="181"/>
      <c r="J45" s="26">
        <v>3</v>
      </c>
      <c r="K45" s="26">
        <v>32</v>
      </c>
    </row>
    <row r="46" spans="3:11" ht="19.5" customHeight="1">
      <c r="C46" s="179"/>
      <c r="D46" s="180"/>
      <c r="E46" s="180"/>
      <c r="F46" s="180"/>
      <c r="G46" s="180"/>
      <c r="H46" s="181"/>
      <c r="J46" s="27">
        <v>3.25</v>
      </c>
      <c r="K46" s="32">
        <v>36</v>
      </c>
    </row>
    <row r="47" spans="3:11" ht="19.5" customHeight="1">
      <c r="C47" s="179"/>
      <c r="D47" s="180"/>
      <c r="E47" s="180"/>
      <c r="F47" s="180"/>
      <c r="G47" s="180"/>
      <c r="H47" s="181"/>
      <c r="J47" s="27">
        <v>3.5</v>
      </c>
      <c r="K47" s="27">
        <v>39</v>
      </c>
    </row>
    <row r="48" spans="3:11" ht="19.5" customHeight="1">
      <c r="C48" s="179"/>
      <c r="D48" s="180"/>
      <c r="E48" s="180"/>
      <c r="F48" s="180"/>
      <c r="G48" s="180"/>
      <c r="H48" s="181"/>
      <c r="J48" s="27">
        <v>3.75</v>
      </c>
      <c r="K48" s="26">
        <v>40</v>
      </c>
    </row>
    <row r="49" spans="3:11" ht="19.5" customHeight="1">
      <c r="C49" s="179"/>
      <c r="D49" s="180"/>
      <c r="E49" s="180"/>
      <c r="F49" s="180"/>
      <c r="G49" s="180"/>
      <c r="H49" s="181"/>
      <c r="J49" s="26">
        <v>4</v>
      </c>
      <c r="K49" s="32">
        <v>42</v>
      </c>
    </row>
    <row r="50" spans="3:11" ht="19.5" customHeight="1">
      <c r="C50" s="179"/>
      <c r="D50" s="180"/>
      <c r="E50" s="180"/>
      <c r="F50" s="180"/>
      <c r="G50" s="180"/>
      <c r="H50" s="181"/>
      <c r="J50" s="27">
        <v>4.5</v>
      </c>
      <c r="K50" s="27">
        <v>45</v>
      </c>
    </row>
    <row r="51" spans="3:11" ht="19.5" customHeight="1">
      <c r="C51" s="179"/>
      <c r="D51" s="180"/>
      <c r="E51" s="180"/>
      <c r="F51" s="180"/>
      <c r="G51" s="180"/>
      <c r="H51" s="181"/>
      <c r="J51" s="27">
        <v>4.75</v>
      </c>
      <c r="K51" s="26">
        <v>50</v>
      </c>
    </row>
    <row r="52" spans="3:11" ht="19.5" customHeight="1">
      <c r="C52" s="179"/>
      <c r="D52" s="180"/>
      <c r="E52" s="180"/>
      <c r="F52" s="180"/>
      <c r="G52" s="180"/>
      <c r="H52" s="181"/>
      <c r="J52" s="26">
        <v>5</v>
      </c>
      <c r="K52" s="27">
        <v>55</v>
      </c>
    </row>
    <row r="53" spans="3:11" ht="15">
      <c r="C53" s="179"/>
      <c r="D53" s="180"/>
      <c r="E53" s="180"/>
      <c r="F53" s="180"/>
      <c r="G53" s="180"/>
      <c r="H53" s="181"/>
      <c r="J53" s="27">
        <v>5.5</v>
      </c>
      <c r="K53" s="27">
        <v>60</v>
      </c>
    </row>
    <row r="54" spans="3:11" ht="15.75" thickBot="1">
      <c r="C54" s="182"/>
      <c r="D54" s="183"/>
      <c r="E54" s="183"/>
      <c r="F54" s="183"/>
      <c r="G54" s="183"/>
      <c r="H54" s="184"/>
      <c r="J54" s="33">
        <v>6</v>
      </c>
      <c r="K54" s="34">
        <v>65</v>
      </c>
    </row>
    <row r="55" ht="12.75"/>
  </sheetData>
  <sheetProtection password="FA84" sheet="1" objects="1" scenarios="1"/>
  <mergeCells count="29">
    <mergeCell ref="C17:D17"/>
    <mergeCell ref="J18:K21"/>
    <mergeCell ref="D24:E24"/>
    <mergeCell ref="G18:H21"/>
    <mergeCell ref="B18:E18"/>
    <mergeCell ref="D19:E19"/>
    <mergeCell ref="D21:E21"/>
    <mergeCell ref="D20:E20"/>
    <mergeCell ref="D23:E23"/>
    <mergeCell ref="G22:H30"/>
    <mergeCell ref="D31:E31"/>
    <mergeCell ref="D33:E33"/>
    <mergeCell ref="B19:B27"/>
    <mergeCell ref="D22:E22"/>
    <mergeCell ref="D26:E26"/>
    <mergeCell ref="D29:E29"/>
    <mergeCell ref="D25:E25"/>
    <mergeCell ref="D27:E27"/>
    <mergeCell ref="B28:B35"/>
    <mergeCell ref="L27:M31"/>
    <mergeCell ref="C39:H54"/>
    <mergeCell ref="D32:E32"/>
    <mergeCell ref="C37:E37"/>
    <mergeCell ref="C36:E36"/>
    <mergeCell ref="D34:E34"/>
    <mergeCell ref="D35:E35"/>
    <mergeCell ref="D28:E28"/>
    <mergeCell ref="J27:K27"/>
    <mergeCell ref="D30:E30"/>
  </mergeCells>
  <hyperlinks>
    <hyperlink ref="C17" r:id="rId1" display="www.muhendislikbilgileri.com"/>
  </hyperlinks>
  <printOptions/>
  <pageMargins left="0.75" right="0.75" top="1" bottom="1" header="0.5" footer="0.5"/>
  <pageSetup horizontalDpi="600" verticalDpi="600" orientation="portrait" paperSize="9" r:id="rId3"/>
  <ignoredErrors>
    <ignoredError sqref="D28" unlockedFormula="1"/>
  </ignoredErrors>
  <drawing r:id="rId2"/>
</worksheet>
</file>

<file path=xl/worksheets/sheet3.xml><?xml version="1.0" encoding="utf-8"?>
<worksheet xmlns="http://schemas.openxmlformats.org/spreadsheetml/2006/main" xmlns:r="http://schemas.openxmlformats.org/officeDocument/2006/relationships">
  <sheetPr>
    <pageSetUpPr fitToPage="1"/>
  </sheetPr>
  <dimension ref="B1:M57"/>
  <sheetViews>
    <sheetView showGridLines="0" zoomScalePageLayoutView="0" workbookViewId="0" topLeftCell="A17">
      <selection activeCell="C42" sqref="C42"/>
    </sheetView>
  </sheetViews>
  <sheetFormatPr defaultColWidth="0" defaultRowHeight="12.75" zeroHeight="1"/>
  <cols>
    <col min="1" max="1" width="3.125" style="5" customWidth="1"/>
    <col min="2" max="2" width="5.625" style="5" customWidth="1"/>
    <col min="3" max="3" width="33.00390625" style="3" customWidth="1"/>
    <col min="4" max="4" width="14.625" style="4" customWidth="1"/>
    <col min="5" max="5" width="15.125" style="5" customWidth="1"/>
    <col min="6" max="6" width="10.00390625" style="3" customWidth="1"/>
    <col min="7" max="7" width="20.375" style="6" customWidth="1"/>
    <col min="8" max="8" width="18.00390625" style="6" customWidth="1"/>
    <col min="9" max="9" width="3.875" style="3" customWidth="1"/>
    <col min="10" max="10" width="14.125" style="5" hidden="1" customWidth="1"/>
    <col min="11" max="11" width="14.625" style="5" hidden="1" customWidth="1"/>
    <col min="12" max="12" width="11.75390625" style="5" hidden="1" customWidth="1"/>
    <col min="13" max="13" width="16.00390625" style="7" hidden="1" customWidth="1"/>
    <col min="14" max="14" width="18.125" style="5" hidden="1" customWidth="1"/>
    <col min="15" max="16384" width="9.125" style="5" hidden="1" customWidth="1"/>
  </cols>
  <sheetData>
    <row r="1" ht="19.5" customHeight="1" hidden="1">
      <c r="E1" s="5" t="s">
        <v>90</v>
      </c>
    </row>
    <row r="2" spans="3:5" ht="19.5" customHeight="1" hidden="1">
      <c r="C2" s="3" t="s">
        <v>52</v>
      </c>
      <c r="D2" s="4">
        <f>D24</f>
        <v>16</v>
      </c>
      <c r="E2" s="5">
        <f>D2*PI()/180</f>
        <v>0.2792526803190927</v>
      </c>
    </row>
    <row r="3" spans="3:7" ht="19.5" customHeight="1" hidden="1">
      <c r="C3" s="3" t="s">
        <v>53</v>
      </c>
      <c r="D3" s="4">
        <f>D20</f>
        <v>5</v>
      </c>
      <c r="F3" s="3" t="s">
        <v>54</v>
      </c>
      <c r="G3" s="6">
        <f>D3/COS(E2)</f>
        <v>5.20149717930801</v>
      </c>
    </row>
    <row r="4" spans="3:10" ht="19.5" customHeight="1" hidden="1">
      <c r="C4" s="3" t="s">
        <v>2</v>
      </c>
      <c r="D4" s="4">
        <f>D21</f>
        <v>19</v>
      </c>
      <c r="I4" s="3" t="s">
        <v>109</v>
      </c>
      <c r="J4" s="5">
        <f>2*D25*D4/(D4+D5)</f>
        <v>101.06382978723404</v>
      </c>
    </row>
    <row r="5" spans="3:10" ht="19.5" customHeight="1" hidden="1">
      <c r="C5" s="3" t="s">
        <v>3</v>
      </c>
      <c r="D5" s="4">
        <f>E21</f>
        <v>75</v>
      </c>
      <c r="I5" s="3" t="s">
        <v>110</v>
      </c>
      <c r="J5" s="5">
        <f>2*D25*D5/(D4+D5)</f>
        <v>398.93617021276594</v>
      </c>
    </row>
    <row r="6" spans="3:13" ht="19.5" customHeight="1" hidden="1">
      <c r="C6" s="3" t="s">
        <v>19</v>
      </c>
      <c r="D6" s="4">
        <f>D26</f>
        <v>111.6</v>
      </c>
      <c r="F6" s="3" t="s">
        <v>4</v>
      </c>
      <c r="G6" s="6">
        <f>J6+2*D3</f>
        <v>108.8284464068522</v>
      </c>
      <c r="I6" s="3" t="s">
        <v>14</v>
      </c>
      <c r="J6" s="5">
        <f>D3*D4/COS(E2)</f>
        <v>98.8284464068522</v>
      </c>
      <c r="L6" s="5" t="s">
        <v>26</v>
      </c>
      <c r="M6" s="7">
        <f>D6-2*J11</f>
        <v>91.00000000000004</v>
      </c>
    </row>
    <row r="7" spans="3:13" ht="19.5" customHeight="1" hidden="1">
      <c r="C7" s="3" t="s">
        <v>20</v>
      </c>
      <c r="D7" s="4">
        <f>E26</f>
        <v>406.5</v>
      </c>
      <c r="F7" s="3" t="s">
        <v>5</v>
      </c>
      <c r="G7" s="6">
        <f>J7+2*D4</f>
        <v>428.1122884481008</v>
      </c>
      <c r="I7" s="3" t="s">
        <v>15</v>
      </c>
      <c r="J7" s="5">
        <f>D3*D5/COS(E2)</f>
        <v>390.1122884481008</v>
      </c>
      <c r="L7" s="5" t="s">
        <v>27</v>
      </c>
      <c r="M7" s="7">
        <f>D7-2*J11</f>
        <v>385.90000000000003</v>
      </c>
    </row>
    <row r="8" spans="3:11" ht="19.5" customHeight="1" hidden="1">
      <c r="C8" s="3" t="s">
        <v>12</v>
      </c>
      <c r="D8" s="4">
        <f>D25</f>
        <v>250</v>
      </c>
      <c r="F8" s="3" t="s">
        <v>6</v>
      </c>
      <c r="G8" s="6">
        <f>(D3*(D4+D5)/2)/COS(E2)</f>
        <v>244.47036742747648</v>
      </c>
      <c r="I8" s="3" t="s">
        <v>88</v>
      </c>
      <c r="J8" s="5">
        <f>(2*D10*((G13+G14)/(D21+E21))+J9)</f>
        <v>0.02671739150600732</v>
      </c>
      <c r="K8" s="5">
        <f>ROUND(J8,4)</f>
        <v>0.0267</v>
      </c>
    </row>
    <row r="9" spans="3:10" ht="19.5" customHeight="1" hidden="1">
      <c r="C9" s="8" t="s">
        <v>85</v>
      </c>
      <c r="D9" s="4">
        <f>D22</f>
        <v>20</v>
      </c>
      <c r="E9" s="5">
        <f>D9*PI()/180</f>
        <v>0.3490658503988659</v>
      </c>
      <c r="F9" s="3" t="s">
        <v>83</v>
      </c>
      <c r="G9" s="9">
        <f>ATAN(D10/COS(E2))</f>
        <v>0.36195635440507135</v>
      </c>
      <c r="I9" s="3" t="s">
        <v>89</v>
      </c>
      <c r="J9" s="10">
        <f>TAN(G9)-G9</f>
        <v>0.01668167497247408</v>
      </c>
    </row>
    <row r="10" spans="3:11" ht="19.5" customHeight="1" hidden="1">
      <c r="C10" s="8" t="s">
        <v>86</v>
      </c>
      <c r="D10" s="11">
        <f>TAN(E9)</f>
        <v>0.36397023426620234</v>
      </c>
      <c r="F10" s="3" t="s">
        <v>7</v>
      </c>
      <c r="G10" s="9">
        <f>(D8-G8)/D3</f>
        <v>1.105926514504705</v>
      </c>
      <c r="I10" s="3" t="s">
        <v>91</v>
      </c>
      <c r="K10" s="5" t="s">
        <v>92</v>
      </c>
    </row>
    <row r="11" spans="3:10" ht="19.5" customHeight="1" hidden="1">
      <c r="C11" s="3" t="s">
        <v>87</v>
      </c>
      <c r="D11" s="12">
        <f>D10-(D9*3.14/180)</f>
        <v>0.015081345377313427</v>
      </c>
      <c r="F11" s="3" t="s">
        <v>8</v>
      </c>
      <c r="G11" s="13">
        <f>(D6-J6)/2</f>
        <v>6.3857767965739</v>
      </c>
      <c r="I11" s="3" t="s">
        <v>13</v>
      </c>
      <c r="J11" s="5">
        <f>(2.25+G10-(G13+G14))*D3</f>
        <v>10.299999999999976</v>
      </c>
    </row>
    <row r="12" spans="3:12" ht="19.5" customHeight="1" hidden="1">
      <c r="C12" s="8" t="s">
        <v>23</v>
      </c>
      <c r="D12" s="12">
        <f>COS(D9*3.14/180)</f>
        <v>0.9397531304731841</v>
      </c>
      <c r="F12" s="3" t="s">
        <v>9</v>
      </c>
      <c r="G12" s="13">
        <f>(D7-J7)/2</f>
        <v>8.1938557759496</v>
      </c>
      <c r="I12" s="3" t="s">
        <v>16</v>
      </c>
      <c r="J12" s="14">
        <f>0.5+(D4*D9)/180</f>
        <v>2.611111111111111</v>
      </c>
      <c r="L12" s="14">
        <f>ROUND(J12,0)</f>
        <v>3</v>
      </c>
    </row>
    <row r="13" spans="3:12" ht="19.5" customHeight="1" hidden="1">
      <c r="C13" s="8" t="s">
        <v>24</v>
      </c>
      <c r="D13" s="12">
        <f>SIN(D9*3.14/180)</f>
        <v>0.34185384854620343</v>
      </c>
      <c r="F13" s="3" t="s">
        <v>10</v>
      </c>
      <c r="G13" s="15">
        <f>1+G10-(G12/D3)</f>
        <v>0.4671553593147846</v>
      </c>
      <c r="I13" s="3" t="s">
        <v>17</v>
      </c>
      <c r="J13" s="14">
        <f>0.5+(D5*D9)/180</f>
        <v>8.833333333333334</v>
      </c>
      <c r="L13" s="14">
        <f>ROUND(J13,0)</f>
        <v>9</v>
      </c>
    </row>
    <row r="14" spans="3:10" ht="19.5" customHeight="1" hidden="1">
      <c r="C14" s="3" t="s">
        <v>107</v>
      </c>
      <c r="D14" s="4">
        <f>COS(PI()*D24/180)</f>
        <v>0.9612616959383189</v>
      </c>
      <c r="F14" s="3" t="s">
        <v>11</v>
      </c>
      <c r="G14" s="15">
        <f>1+G10-(G11/D3)</f>
        <v>0.8287711551899248</v>
      </c>
      <c r="I14" s="3" t="s">
        <v>18</v>
      </c>
      <c r="J14" s="16">
        <f>((PI()*(L12-0.5))+D4*D11)*D12*D3+(2*D3*G13*D13)</f>
        <v>39.847418155896875</v>
      </c>
    </row>
    <row r="15" spans="3:10" ht="19.5" customHeight="1" hidden="1">
      <c r="C15" s="3" t="s">
        <v>44</v>
      </c>
      <c r="D15" s="4">
        <f>E26/(D5+2)</f>
        <v>5.279220779220779</v>
      </c>
      <c r="I15" s="3" t="s">
        <v>25</v>
      </c>
      <c r="J15" s="17">
        <f>((PI()*(L13-0.5))+D5*D11)*D12*D3+(2*D3*G14*D13)</f>
        <v>133.62162922594572</v>
      </c>
    </row>
    <row r="16" ht="19.5" customHeight="1" hidden="1"/>
    <row r="17" spans="3:5" ht="31.5" customHeight="1" thickBot="1">
      <c r="C17" s="156" t="s">
        <v>111</v>
      </c>
      <c r="D17" s="157"/>
      <c r="E17" s="157"/>
    </row>
    <row r="18" spans="2:8" ht="32.25" customHeight="1" thickBot="1">
      <c r="B18" s="158" t="s">
        <v>101</v>
      </c>
      <c r="C18" s="159"/>
      <c r="D18" s="159"/>
      <c r="E18" s="160"/>
      <c r="G18" s="141" t="s">
        <v>103</v>
      </c>
      <c r="H18" s="142"/>
    </row>
    <row r="19" spans="2:8" ht="19.5" customHeight="1">
      <c r="B19" s="161" t="s">
        <v>40</v>
      </c>
      <c r="C19" s="18"/>
      <c r="D19" s="84" t="s">
        <v>29</v>
      </c>
      <c r="E19" s="85" t="s">
        <v>30</v>
      </c>
      <c r="G19" s="143"/>
      <c r="H19" s="144"/>
    </row>
    <row r="20" spans="2:9" ht="19.5" customHeight="1">
      <c r="B20" s="162"/>
      <c r="C20" s="90" t="s">
        <v>56</v>
      </c>
      <c r="D20" s="164">
        <v>5</v>
      </c>
      <c r="E20" s="165"/>
      <c r="G20" s="143"/>
      <c r="H20" s="144"/>
      <c r="I20" s="6"/>
    </row>
    <row r="21" spans="2:8" ht="19.5" customHeight="1">
      <c r="B21" s="162"/>
      <c r="C21" s="90" t="s">
        <v>28</v>
      </c>
      <c r="D21" s="92">
        <v>19</v>
      </c>
      <c r="E21" s="93">
        <v>75</v>
      </c>
      <c r="G21" s="145"/>
      <c r="H21" s="146"/>
    </row>
    <row r="22" spans="2:8" ht="19.5" customHeight="1">
      <c r="B22" s="162"/>
      <c r="C22" s="90" t="s">
        <v>31</v>
      </c>
      <c r="D22" s="166">
        <v>20</v>
      </c>
      <c r="E22" s="167"/>
      <c r="G22" s="19" t="s">
        <v>46</v>
      </c>
      <c r="H22" s="1">
        <v>75</v>
      </c>
    </row>
    <row r="23" spans="2:8" ht="19.5" customHeight="1">
      <c r="B23" s="162"/>
      <c r="C23" s="90" t="s">
        <v>63</v>
      </c>
      <c r="D23" s="94" t="s">
        <v>65</v>
      </c>
      <c r="E23" s="95" t="s">
        <v>64</v>
      </c>
      <c r="G23" s="19" t="s">
        <v>47</v>
      </c>
      <c r="H23" s="2">
        <v>406.5</v>
      </c>
    </row>
    <row r="24" spans="2:8" ht="19.5" customHeight="1" thickBot="1">
      <c r="B24" s="162"/>
      <c r="C24" s="90" t="s">
        <v>51</v>
      </c>
      <c r="D24" s="168">
        <v>16</v>
      </c>
      <c r="E24" s="169"/>
      <c r="G24" s="68" t="s">
        <v>105</v>
      </c>
      <c r="H24" s="86">
        <v>16</v>
      </c>
    </row>
    <row r="25" spans="2:8" ht="19.5" customHeight="1" thickBot="1">
      <c r="B25" s="162"/>
      <c r="C25" s="90" t="s">
        <v>32</v>
      </c>
      <c r="D25" s="164">
        <v>250</v>
      </c>
      <c r="E25" s="165"/>
      <c r="G25" s="20" t="s">
        <v>44</v>
      </c>
      <c r="H25" s="21">
        <f>H23*COS(H24*PI()/180)/(H22+2)</f>
        <v>5.0747127194665795</v>
      </c>
    </row>
    <row r="26" spans="2:5" ht="19.5" customHeight="1" thickBot="1">
      <c r="B26" s="163"/>
      <c r="C26" s="91" t="s">
        <v>33</v>
      </c>
      <c r="D26" s="96">
        <v>111.6</v>
      </c>
      <c r="E26" s="97">
        <v>406.5</v>
      </c>
    </row>
    <row r="27" spans="2:8" ht="19.5" customHeight="1" thickBot="1">
      <c r="B27" s="147" t="s">
        <v>99</v>
      </c>
      <c r="C27" s="108" t="s">
        <v>35</v>
      </c>
      <c r="D27" s="98">
        <f>J6</f>
        <v>98.8284464068522</v>
      </c>
      <c r="E27" s="99">
        <f>J7</f>
        <v>390.1122884481008</v>
      </c>
      <c r="G27" s="139" t="s">
        <v>48</v>
      </c>
      <c r="H27" s="140"/>
    </row>
    <row r="28" spans="2:8" ht="19.5" customHeight="1" thickBot="1">
      <c r="B28" s="148"/>
      <c r="C28" s="109" t="s">
        <v>79</v>
      </c>
      <c r="D28" s="100">
        <f>J6*COS(G9)</f>
        <v>92.42494220257878</v>
      </c>
      <c r="E28" s="101">
        <f>J7*COS(G9)</f>
        <v>364.83529816807413</v>
      </c>
      <c r="G28" s="22" t="s">
        <v>49</v>
      </c>
      <c r="H28" s="23" t="s">
        <v>49</v>
      </c>
    </row>
    <row r="29" spans="2:8" ht="19.5" customHeight="1">
      <c r="B29" s="148"/>
      <c r="C29" s="109" t="s">
        <v>84</v>
      </c>
      <c r="D29" s="100">
        <f>J4</f>
        <v>101.06382978723404</v>
      </c>
      <c r="E29" s="101">
        <f>J5</f>
        <v>398.93617021276594</v>
      </c>
      <c r="G29" s="24">
        <v>0.2</v>
      </c>
      <c r="H29" s="25">
        <v>6.5</v>
      </c>
    </row>
    <row r="30" spans="2:8" ht="19.5" customHeight="1">
      <c r="B30" s="148"/>
      <c r="C30" s="110" t="s">
        <v>36</v>
      </c>
      <c r="D30" s="102">
        <f>M6</f>
        <v>91.00000000000004</v>
      </c>
      <c r="E30" s="103">
        <f>M7</f>
        <v>385.90000000000003</v>
      </c>
      <c r="G30" s="26">
        <v>0.3</v>
      </c>
      <c r="H30" s="27">
        <v>7</v>
      </c>
    </row>
    <row r="31" spans="2:8" ht="19.5" customHeight="1">
      <c r="B31" s="148"/>
      <c r="C31" s="110" t="s">
        <v>37</v>
      </c>
      <c r="D31" s="150">
        <f>J11</f>
        <v>10.299999999999976</v>
      </c>
      <c r="E31" s="151"/>
      <c r="G31" s="26">
        <v>0.4</v>
      </c>
      <c r="H31" s="26">
        <v>8</v>
      </c>
    </row>
    <row r="32" spans="2:8" ht="19.5" customHeight="1">
      <c r="B32" s="148"/>
      <c r="C32" s="110" t="s">
        <v>81</v>
      </c>
      <c r="D32" s="104">
        <f>G11</f>
        <v>6.3857767965739</v>
      </c>
      <c r="E32" s="105">
        <f>G12</f>
        <v>8.1938557759496</v>
      </c>
      <c r="G32" s="26">
        <v>0.5</v>
      </c>
      <c r="H32" s="27">
        <v>9</v>
      </c>
    </row>
    <row r="33" spans="2:8" ht="19.5" customHeight="1">
      <c r="B33" s="148"/>
      <c r="C33" s="110" t="s">
        <v>82</v>
      </c>
      <c r="D33" s="104">
        <f>D31-D32</f>
        <v>3.9142232034260758</v>
      </c>
      <c r="E33" s="105">
        <f>D31-E32</f>
        <v>2.106144224050375</v>
      </c>
      <c r="G33" s="26">
        <v>0.6</v>
      </c>
      <c r="H33" s="26">
        <v>10</v>
      </c>
    </row>
    <row r="34" spans="2:8" ht="19.5" customHeight="1">
      <c r="B34" s="148"/>
      <c r="C34" s="110" t="s">
        <v>57</v>
      </c>
      <c r="D34" s="152">
        <f>G3</f>
        <v>5.20149717930801</v>
      </c>
      <c r="E34" s="153"/>
      <c r="G34" s="27">
        <v>0.7</v>
      </c>
      <c r="H34" s="27">
        <v>11</v>
      </c>
    </row>
    <row r="35" spans="2:8" ht="19.5" customHeight="1">
      <c r="B35" s="148"/>
      <c r="C35" s="110" t="s">
        <v>41</v>
      </c>
      <c r="D35" s="102">
        <f>G13</f>
        <v>0.4671553593147846</v>
      </c>
      <c r="E35" s="103">
        <f>G14</f>
        <v>0.8287711551899248</v>
      </c>
      <c r="G35" s="26">
        <v>0.8</v>
      </c>
      <c r="H35" s="26">
        <v>12</v>
      </c>
    </row>
    <row r="36" spans="2:8" ht="19.5" customHeight="1">
      <c r="B36" s="148"/>
      <c r="C36" s="110" t="s">
        <v>38</v>
      </c>
      <c r="D36" s="102">
        <f>L12</f>
        <v>3</v>
      </c>
      <c r="E36" s="103">
        <f>L13</f>
        <v>9</v>
      </c>
      <c r="G36" s="27">
        <v>0.9</v>
      </c>
      <c r="H36" s="27">
        <v>14</v>
      </c>
    </row>
    <row r="37" spans="2:8" ht="19.5" customHeight="1" thickBot="1">
      <c r="B37" s="149"/>
      <c r="C37" s="111" t="s">
        <v>39</v>
      </c>
      <c r="D37" s="106">
        <f>J14</f>
        <v>39.847418155896875</v>
      </c>
      <c r="E37" s="107">
        <f>J15</f>
        <v>133.62162922594572</v>
      </c>
      <c r="G37" s="26">
        <v>1</v>
      </c>
      <c r="H37" s="26">
        <v>16</v>
      </c>
    </row>
    <row r="38" spans="2:8" ht="19.5" customHeight="1">
      <c r="B38" s="154" t="s">
        <v>42</v>
      </c>
      <c r="C38" s="154"/>
      <c r="D38" s="154"/>
      <c r="E38" s="154"/>
      <c r="G38" s="26">
        <v>1.25</v>
      </c>
      <c r="H38" s="27">
        <v>18</v>
      </c>
    </row>
    <row r="39" spans="2:8" ht="19.5" customHeight="1" thickBot="1">
      <c r="B39" s="28"/>
      <c r="C39" s="155"/>
      <c r="D39" s="155"/>
      <c r="E39" s="155"/>
      <c r="G39" s="26">
        <v>1.5</v>
      </c>
      <c r="H39" s="26">
        <v>20</v>
      </c>
    </row>
    <row r="40" spans="2:8" ht="19.5" customHeight="1">
      <c r="B40" s="28"/>
      <c r="C40" s="29"/>
      <c r="D40" s="124" t="s">
        <v>50</v>
      </c>
      <c r="E40" s="125"/>
      <c r="G40" s="27">
        <v>1.75</v>
      </c>
      <c r="H40" s="27">
        <v>22</v>
      </c>
    </row>
    <row r="41" spans="2:8" ht="19.5" customHeight="1">
      <c r="B41" s="28"/>
      <c r="C41" s="31"/>
      <c r="D41" s="126"/>
      <c r="E41" s="127"/>
      <c r="G41" s="26">
        <v>2</v>
      </c>
      <c r="H41" s="27">
        <v>24</v>
      </c>
    </row>
    <row r="42" spans="2:8" ht="19.5" customHeight="1">
      <c r="B42" s="28"/>
      <c r="C42" s="31"/>
      <c r="D42" s="126"/>
      <c r="E42" s="127"/>
      <c r="G42" s="27">
        <v>2.25</v>
      </c>
      <c r="H42" s="26">
        <v>25</v>
      </c>
    </row>
    <row r="43" spans="4:8" ht="19.5" customHeight="1">
      <c r="D43" s="126"/>
      <c r="E43" s="127"/>
      <c r="G43" s="26">
        <v>2.5</v>
      </c>
      <c r="H43" s="27">
        <v>27</v>
      </c>
    </row>
    <row r="44" spans="4:8" ht="19.5" customHeight="1" thickBot="1">
      <c r="D44" s="128"/>
      <c r="E44" s="129"/>
      <c r="G44" s="27">
        <v>2.75</v>
      </c>
      <c r="H44" s="32">
        <v>30</v>
      </c>
    </row>
    <row r="45" spans="7:8" ht="19.5" customHeight="1" thickBot="1">
      <c r="G45" s="26">
        <v>3</v>
      </c>
      <c r="H45" s="26">
        <v>32</v>
      </c>
    </row>
    <row r="46" spans="3:8" ht="19.5" customHeight="1">
      <c r="C46" s="130" t="s">
        <v>95</v>
      </c>
      <c r="D46" s="131"/>
      <c r="E46" s="132"/>
      <c r="G46" s="27">
        <v>3.25</v>
      </c>
      <c r="H46" s="32">
        <v>36</v>
      </c>
    </row>
    <row r="47" spans="3:8" ht="19.5" customHeight="1">
      <c r="C47" s="133"/>
      <c r="D47" s="134"/>
      <c r="E47" s="135"/>
      <c r="G47" s="27">
        <v>3.5</v>
      </c>
      <c r="H47" s="27">
        <v>39</v>
      </c>
    </row>
    <row r="48" spans="3:8" ht="19.5" customHeight="1">
      <c r="C48" s="133"/>
      <c r="D48" s="134"/>
      <c r="E48" s="135"/>
      <c r="G48" s="27">
        <v>3.75</v>
      </c>
      <c r="H48" s="26">
        <v>40</v>
      </c>
    </row>
    <row r="49" spans="3:8" ht="19.5" customHeight="1">
      <c r="C49" s="133"/>
      <c r="D49" s="134"/>
      <c r="E49" s="135"/>
      <c r="G49" s="26">
        <v>4</v>
      </c>
      <c r="H49" s="32">
        <v>42</v>
      </c>
    </row>
    <row r="50" spans="3:8" ht="19.5" customHeight="1">
      <c r="C50" s="133"/>
      <c r="D50" s="134"/>
      <c r="E50" s="135"/>
      <c r="G50" s="27">
        <v>4.5</v>
      </c>
      <c r="H50" s="27">
        <v>45</v>
      </c>
    </row>
    <row r="51" spans="3:8" ht="19.5" customHeight="1">
      <c r="C51" s="133"/>
      <c r="D51" s="134"/>
      <c r="E51" s="135"/>
      <c r="G51" s="27">
        <v>4.75</v>
      </c>
      <c r="H51" s="26">
        <v>50</v>
      </c>
    </row>
    <row r="52" spans="3:8" ht="19.5" customHeight="1">
      <c r="C52" s="133"/>
      <c r="D52" s="134"/>
      <c r="E52" s="135"/>
      <c r="G52" s="26">
        <v>5</v>
      </c>
      <c r="H52" s="27">
        <v>55</v>
      </c>
    </row>
    <row r="53" spans="3:8" ht="19.5" customHeight="1" thickBot="1">
      <c r="C53" s="136"/>
      <c r="D53" s="137"/>
      <c r="E53" s="138"/>
      <c r="G53" s="27">
        <v>5.5</v>
      </c>
      <c r="H53" s="27">
        <v>60</v>
      </c>
    </row>
    <row r="54" spans="2:8" ht="15.75" thickBot="1">
      <c r="B54" s="28"/>
      <c r="C54" s="35"/>
      <c r="D54" s="35"/>
      <c r="E54" s="35"/>
      <c r="F54" s="31"/>
      <c r="G54" s="33">
        <v>6</v>
      </c>
      <c r="H54" s="34">
        <v>65</v>
      </c>
    </row>
    <row r="55" spans="2:6" ht="12.75">
      <c r="B55" s="28"/>
      <c r="C55" s="35"/>
      <c r="D55" s="35"/>
      <c r="E55" s="35"/>
      <c r="F55" s="31"/>
    </row>
    <row r="56" spans="2:6" ht="12.75" hidden="1">
      <c r="B56" s="28"/>
      <c r="C56" s="35"/>
      <c r="D56" s="35"/>
      <c r="E56" s="35"/>
      <c r="F56" s="31"/>
    </row>
    <row r="57" spans="2:6" ht="12.75" hidden="1">
      <c r="B57" s="28"/>
      <c r="C57" s="35"/>
      <c r="D57" s="35"/>
      <c r="E57" s="35"/>
      <c r="F57" s="31"/>
    </row>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row r="1026" ht="12.75" hidden="1"/>
    <row r="1027" ht="12.75" hidden="1"/>
    <row r="1028" ht="12.75" hidden="1"/>
    <row r="1029" ht="12.75" hidden="1"/>
    <row r="1030" ht="12.75" hidden="1"/>
    <row r="1031" ht="12.75" hidden="1"/>
    <row r="1032" ht="12.75" hidden="1"/>
    <row r="1033" ht="12.75" hidden="1"/>
    <row r="1034" ht="12.75" hidden="1"/>
    <row r="1035" ht="12.75" hidden="1"/>
    <row r="1036" ht="12.75" hidden="1"/>
    <row r="1037" ht="12.75" hidden="1"/>
    <row r="1038" ht="12.75" hidden="1"/>
    <row r="1039" ht="12.75" hidden="1"/>
    <row r="1040" ht="12.75" hidden="1"/>
    <row r="1041" ht="12.75" hidden="1"/>
    <row r="1042" ht="12.75" hidden="1"/>
    <row r="1043" ht="12.75" hidden="1"/>
    <row r="1044" ht="12.75" hidden="1"/>
    <row r="1045" ht="12.75" hidden="1"/>
    <row r="1046" ht="12.75" hidden="1"/>
    <row r="1047" ht="12.75" hidden="1"/>
    <row r="1048" ht="12.75" hidden="1"/>
    <row r="1049" ht="12.75" hidden="1"/>
    <row r="1050" ht="12.75" hidden="1"/>
    <row r="1051" ht="12.75" hidden="1"/>
    <row r="1052" ht="12.75" hidden="1"/>
    <row r="1053" ht="12.75" hidden="1"/>
    <row r="1054" ht="12.75" hidden="1"/>
    <row r="1055" ht="12.75" hidden="1"/>
    <row r="1056" ht="12.75" hidden="1"/>
    <row r="1057" ht="12.75" hidden="1"/>
    <row r="1058" ht="12.75" hidden="1"/>
    <row r="1059" ht="12.75" hidden="1"/>
    <row r="1060" ht="12.75" hidden="1"/>
    <row r="1061" ht="12.75" hidden="1"/>
    <row r="1062" ht="12.75" hidden="1"/>
    <row r="1063" ht="12.75" hidden="1"/>
    <row r="1064" ht="12.75" hidden="1"/>
    <row r="1065" ht="12.75" hidden="1"/>
    <row r="1066" ht="12.75" hidden="1"/>
    <row r="1067" ht="12.75" hidden="1"/>
    <row r="1068" ht="12.75" hidden="1"/>
    <row r="1069" ht="12.75" hidden="1"/>
    <row r="1070" ht="12.75" hidden="1"/>
    <row r="1071" ht="12.75" hidden="1"/>
    <row r="1072" ht="12.75" hidden="1"/>
    <row r="1073" ht="12.75" hidden="1"/>
    <row r="1074" ht="12.75" hidden="1"/>
    <row r="1075" ht="12.75" hidden="1"/>
    <row r="1076" ht="12.75" hidden="1"/>
    <row r="1077" ht="12.75" hidden="1"/>
    <row r="1078" ht="12.75" hidden="1"/>
    <row r="1079" ht="12.75" hidden="1"/>
    <row r="1080" ht="12.75" hidden="1"/>
    <row r="1081" ht="12.75" hidden="1"/>
    <row r="1082" ht="12.75" hidden="1"/>
    <row r="1083" ht="12.75" hidden="1"/>
    <row r="1084" ht="12.75" hidden="1"/>
    <row r="1085" ht="12.75" hidden="1"/>
    <row r="1086" ht="12.75" hidden="1"/>
    <row r="1087" ht="12.75" hidden="1"/>
    <row r="1088" ht="12.75" hidden="1"/>
    <row r="1089" ht="12.75" hidden="1"/>
    <row r="1090" ht="12.75" hidden="1"/>
    <row r="1091" ht="12.75" hidden="1"/>
    <row r="1092" ht="12.75" hidden="1"/>
    <row r="1093" ht="12.75" hidden="1"/>
    <row r="1094" ht="12.75" hidden="1"/>
    <row r="1095" ht="12.75" hidden="1"/>
    <row r="1096" ht="12.75" hidden="1"/>
    <row r="1097" ht="12.75" hidden="1"/>
    <row r="1098" ht="12.75" hidden="1"/>
    <row r="1099" ht="12.75" hidden="1"/>
    <row r="1100" ht="12.75" hidden="1"/>
    <row r="1101" ht="12.75" hidden="1"/>
    <row r="1102" ht="12.75" hidden="1"/>
    <row r="1103" ht="12.75" hidden="1"/>
    <row r="1104" ht="12.75" hidden="1"/>
    <row r="1105" ht="12.75" hidden="1"/>
    <row r="1106" ht="12.75" hidden="1"/>
    <row r="1107" ht="12.75" hidden="1"/>
    <row r="1108" ht="12.75" hidden="1"/>
    <row r="1109" ht="12.75" hidden="1"/>
    <row r="1110" ht="12.75" hidden="1"/>
    <row r="1111" ht="12.75" hidden="1"/>
    <row r="1112" ht="12.75" hidden="1"/>
    <row r="1113" ht="12.75" hidden="1"/>
    <row r="1114" ht="12.75" hidden="1"/>
    <row r="1115" ht="12.75" hidden="1"/>
    <row r="1116" ht="12.75" hidden="1"/>
    <row r="1117" ht="12.75" hidden="1"/>
    <row r="1118" ht="12.75" hidden="1"/>
    <row r="1119" ht="12.75" hidden="1"/>
    <row r="1120" ht="12.75" hidden="1"/>
    <row r="1121" ht="12.75" hidden="1"/>
    <row r="1122" ht="12.75" hidden="1"/>
    <row r="1123" ht="12.75" hidden="1"/>
    <row r="1124" ht="12.75" hidden="1"/>
    <row r="1125" ht="12.75" hidden="1"/>
    <row r="1126" ht="12.75" hidden="1"/>
    <row r="1127" ht="12.75" hidden="1"/>
    <row r="1128" ht="12.75" hidden="1"/>
    <row r="1129" ht="12.75" hidden="1"/>
    <row r="1130" ht="12.75" hidden="1"/>
    <row r="1131" ht="12.75" hidden="1"/>
    <row r="1132" ht="12.75" hidden="1"/>
    <row r="1133" ht="12.75" hidden="1"/>
    <row r="1134" ht="12.75" hidden="1"/>
    <row r="1135" ht="12.75" hidden="1"/>
    <row r="1136" ht="12.75" hidden="1"/>
    <row r="1137" ht="12.75" hidden="1"/>
    <row r="1138" ht="12.75" hidden="1"/>
    <row r="1139" ht="12.75" hidden="1"/>
    <row r="1140" ht="12.75" hidden="1"/>
    <row r="1141" ht="12.75" hidden="1"/>
    <row r="1142" ht="12.75" hidden="1"/>
    <row r="1143" ht="12.75" hidden="1"/>
    <row r="1144" ht="12.75" hidden="1"/>
    <row r="1145" ht="12.75" hidden="1"/>
    <row r="1146" ht="12.75" hidden="1"/>
    <row r="1147" ht="12.75" hidden="1"/>
    <row r="1148" ht="12.75" hidden="1"/>
    <row r="1149" ht="12.75" hidden="1"/>
    <row r="1150" ht="12.75" hidden="1"/>
    <row r="1151" ht="12.75" hidden="1"/>
    <row r="1152" ht="12.75" hidden="1"/>
    <row r="1153" ht="12.75" hidden="1"/>
    <row r="1154" ht="12.75" hidden="1"/>
    <row r="1155" ht="12.75" hidden="1"/>
    <row r="1156" ht="12.75" hidden="1"/>
    <row r="1157" ht="12.75" hidden="1"/>
    <row r="1158" ht="12.75" hidden="1"/>
    <row r="1159" ht="12.75" hidden="1"/>
    <row r="1160" ht="12.75" hidden="1"/>
    <row r="1161" ht="12.75" hidden="1"/>
    <row r="1162" ht="12.75" hidden="1"/>
    <row r="1163" ht="12.75" hidden="1"/>
    <row r="1164" ht="12.75" hidden="1"/>
    <row r="1165" ht="12.75" hidden="1"/>
    <row r="1166" ht="12.75" hidden="1"/>
    <row r="1167" ht="12.75" hidden="1"/>
    <row r="1168" ht="12.75" hidden="1"/>
    <row r="1169" ht="12.75" hidden="1"/>
    <row r="1170" ht="12.75" hidden="1"/>
    <row r="1171" ht="12.75" hidden="1"/>
    <row r="1172" ht="12.75" hidden="1"/>
    <row r="1173" ht="12.75" hidden="1"/>
    <row r="1174" ht="12.75" hidden="1"/>
    <row r="1175" ht="12.75" hidden="1"/>
    <row r="1176" ht="12.75" hidden="1"/>
    <row r="1177" ht="12.75" hidden="1"/>
    <row r="1178" ht="12.75" hidden="1"/>
    <row r="1179" ht="12.75" hidden="1"/>
    <row r="1180" ht="12.75" hidden="1"/>
    <row r="1181" ht="12.75" hidden="1"/>
    <row r="1182" ht="12.75" hidden="1"/>
    <row r="1183" ht="12.75" hidden="1"/>
    <row r="1184" ht="12.75" hidden="1"/>
    <row r="1185" ht="12.75" hidden="1"/>
    <row r="1186" ht="12.75" hidden="1"/>
    <row r="1187" ht="12.75" hidden="1"/>
    <row r="1188" ht="12.75" hidden="1"/>
    <row r="1189" ht="12.75" hidden="1"/>
    <row r="1190" ht="12.75" hidden="1"/>
    <row r="1191" ht="12.75" hidden="1"/>
    <row r="1192" ht="12.75" hidden="1"/>
    <row r="1193" ht="12.75" hidden="1"/>
    <row r="1194" ht="12.75" hidden="1"/>
    <row r="1195" ht="12.75" hidden="1"/>
    <row r="1196" ht="12.75" hidden="1"/>
    <row r="1197" ht="12.75" hidden="1"/>
    <row r="1198" ht="12.75" hidden="1"/>
    <row r="1199" ht="12.75" hidden="1"/>
    <row r="1200" ht="12.75" hidden="1"/>
    <row r="1201" ht="12.75" hidden="1"/>
    <row r="1202" ht="12.75" hidden="1"/>
    <row r="1203" ht="12.75" hidden="1"/>
    <row r="1204" ht="12.75" hidden="1"/>
    <row r="1205" ht="12.75" hidden="1"/>
    <row r="1206" ht="12.75" hidden="1"/>
    <row r="1207" ht="12.75" hidden="1"/>
    <row r="1208" ht="12.75" hidden="1"/>
    <row r="1209" ht="12.75" hidden="1"/>
    <row r="1210" ht="12.75" hidden="1"/>
    <row r="1211" ht="12.75" hidden="1"/>
    <row r="1212" ht="12.75" hidden="1"/>
    <row r="1213" ht="12.75" hidden="1"/>
    <row r="1214" ht="12.75" hidden="1"/>
    <row r="1215" ht="12.75" hidden="1"/>
    <row r="1216" ht="12.75" hidden="1"/>
    <row r="1217" ht="12.75" hidden="1"/>
    <row r="1218" ht="12.75" hidden="1"/>
    <row r="1219" ht="12.75" hidden="1"/>
    <row r="1220" ht="12.75" hidden="1"/>
    <row r="1221" ht="12.75" hidden="1"/>
    <row r="1222" ht="12.75" hidden="1"/>
    <row r="1223" ht="12.75" hidden="1"/>
    <row r="1224" ht="12.75" hidden="1"/>
    <row r="1225" ht="12.75" hidden="1"/>
    <row r="1226" ht="12.75" hidden="1"/>
    <row r="1227" ht="12.75" hidden="1"/>
    <row r="1228" ht="12.75" hidden="1"/>
    <row r="1229" ht="12.75" hidden="1"/>
    <row r="1230" ht="12.75" hidden="1"/>
    <row r="1231" ht="12.75" hidden="1"/>
    <row r="1232" ht="12.75" hidden="1"/>
    <row r="1233" ht="12.75" hidden="1"/>
    <row r="1234" ht="12.75" hidden="1"/>
    <row r="1235" ht="12.75" hidden="1"/>
    <row r="1236" ht="12.75" hidden="1"/>
    <row r="1237" ht="12.75" hidden="1"/>
    <row r="1238" ht="12.75" hidden="1"/>
    <row r="1239" ht="12.75" hidden="1"/>
    <row r="1240" ht="12.75" hidden="1"/>
    <row r="1241" ht="12.75" hidden="1"/>
    <row r="1242" ht="12.75" hidden="1"/>
    <row r="1243" ht="12.75" hidden="1"/>
    <row r="1244" ht="12.75" hidden="1"/>
    <row r="1245" ht="12.75" hidden="1"/>
    <row r="1246" ht="12.75" hidden="1"/>
    <row r="1247" ht="12.75" hidden="1"/>
    <row r="1248" ht="12.75" hidden="1"/>
    <row r="1249" ht="12.75" hidden="1"/>
    <row r="1250" ht="12.75" hidden="1"/>
    <row r="1251" ht="12.75" hidden="1"/>
    <row r="1252" ht="12.75" hidden="1"/>
    <row r="1253" ht="12.75" hidden="1"/>
    <row r="1254" ht="12.75" hidden="1"/>
    <row r="1255" ht="12.75" hidden="1"/>
    <row r="1256" ht="12.75" hidden="1"/>
    <row r="1257" ht="12.75" hidden="1"/>
    <row r="1258" ht="12.75" hidden="1"/>
    <row r="1259" ht="12.75" hidden="1"/>
    <row r="1260" ht="12.75" hidden="1"/>
    <row r="1261" ht="12.75" hidden="1"/>
    <row r="1262" ht="12.75" hidden="1"/>
    <row r="1263" ht="12.75" hidden="1"/>
    <row r="1264" ht="12.75" hidden="1"/>
    <row r="1265" ht="12.75" hidden="1"/>
    <row r="1266" ht="12.75" hidden="1"/>
    <row r="1267" ht="12.75" hidden="1"/>
    <row r="1268" ht="12.75" hidden="1"/>
    <row r="1269" ht="12.75" hidden="1"/>
    <row r="1270" ht="12.75" hidden="1"/>
    <row r="1271" ht="12.75" hidden="1"/>
    <row r="1272" ht="12.75" hidden="1"/>
    <row r="1273" ht="12.75" hidden="1"/>
    <row r="1274" ht="12.75" hidden="1"/>
    <row r="1275" ht="12.75" hidden="1"/>
    <row r="1276" ht="12.75" hidden="1"/>
    <row r="1277" ht="12.75" hidden="1"/>
    <row r="1278" ht="12.75" hidden="1"/>
    <row r="1279" ht="12.75" hidden="1"/>
    <row r="1280" ht="12.75" hidden="1"/>
    <row r="1281" ht="12.75" hidden="1"/>
    <row r="1282" ht="12.75" hidden="1"/>
    <row r="1283" ht="12.75" hidden="1"/>
    <row r="1284" ht="12.75" hidden="1"/>
    <row r="1285" ht="12.75" hidden="1"/>
    <row r="1286" ht="12.75" hidden="1"/>
    <row r="1287" ht="12.75" hidden="1"/>
    <row r="1288" ht="12.75" hidden="1"/>
    <row r="1289" ht="12.75" hidden="1"/>
    <row r="1290" ht="12.75" hidden="1"/>
    <row r="1291" ht="12.75" hidden="1"/>
    <row r="1292" ht="12.75" hidden="1"/>
    <row r="1293" ht="12.75" hidden="1"/>
    <row r="1294" ht="12.75" hidden="1"/>
    <row r="1295" ht="12.75" hidden="1"/>
    <row r="1296" ht="12.75" hidden="1"/>
    <row r="1297" ht="12.75" hidden="1"/>
    <row r="1298" ht="12.75" hidden="1"/>
    <row r="1299" ht="12.75" hidden="1"/>
    <row r="1300" ht="12.75" hidden="1"/>
    <row r="1301" ht="12.75" hidden="1"/>
    <row r="1302" ht="12.75" hidden="1"/>
    <row r="1303" ht="12.75" hidden="1"/>
    <row r="1304" ht="12.75" hidden="1"/>
    <row r="1305" ht="12.75" hidden="1"/>
    <row r="1306" ht="12.75" hidden="1"/>
    <row r="1307" ht="12.75" hidden="1"/>
    <row r="1308" ht="12.75" hidden="1"/>
    <row r="1309" ht="12.75" hidden="1"/>
    <row r="1310" ht="12.75" hidden="1"/>
    <row r="1311" ht="12.75" hidden="1"/>
    <row r="1312" ht="12.75" hidden="1"/>
    <row r="1313" ht="12.75" hidden="1"/>
    <row r="1314" ht="12.75" hidden="1"/>
    <row r="1315" ht="12.75" hidden="1"/>
    <row r="1316" ht="12.75" hidden="1"/>
    <row r="1317" ht="12.75" hidden="1"/>
    <row r="1318" ht="12.75" hidden="1"/>
    <row r="1319" ht="12.75" hidden="1"/>
    <row r="1320" ht="12.75" hidden="1"/>
    <row r="1321" ht="12.75" hidden="1"/>
    <row r="1322" ht="12.75" hidden="1"/>
    <row r="1323" ht="12.75" hidden="1"/>
    <row r="1324" ht="12.75" hidden="1"/>
    <row r="1325" ht="12.75" hidden="1"/>
    <row r="1326" ht="12.75" hidden="1"/>
    <row r="1327" ht="12.75" hidden="1"/>
    <row r="1328" ht="12.75" hidden="1"/>
    <row r="1329" ht="12.75" hidden="1"/>
    <row r="1330" ht="12.75" hidden="1"/>
    <row r="1331" ht="12.75" hidden="1"/>
    <row r="1332" ht="12.75" hidden="1"/>
    <row r="1333" ht="12.75" hidden="1"/>
    <row r="1334" ht="12.75" hidden="1"/>
    <row r="1335" ht="12.75" hidden="1"/>
    <row r="1336" ht="12.75" hidden="1"/>
    <row r="1337" ht="12.75" hidden="1"/>
    <row r="1338" ht="12.75" hidden="1"/>
    <row r="1339" ht="12.75" hidden="1"/>
    <row r="1340" ht="12.75" hidden="1"/>
    <row r="1341" ht="12.75" hidden="1"/>
    <row r="1342" ht="12.75" hidden="1"/>
    <row r="1343" ht="12.75" hidden="1"/>
    <row r="1344" ht="12.75" hidden="1"/>
    <row r="1345" ht="12.75" hidden="1"/>
    <row r="1346" ht="12.75" hidden="1"/>
    <row r="1347" ht="12.75" hidden="1"/>
    <row r="1348" ht="12.75" hidden="1"/>
    <row r="1349" ht="12.75" hidden="1"/>
    <row r="1350" ht="12.75" hidden="1"/>
    <row r="1351" ht="12.75" hidden="1"/>
    <row r="1352" ht="12.75" hidden="1"/>
    <row r="1353" ht="12.75" hidden="1"/>
    <row r="1354" ht="12.75" hidden="1"/>
    <row r="1355" ht="12.75" hidden="1"/>
    <row r="1356" ht="12.75" hidden="1"/>
    <row r="1357" ht="12.75" hidden="1"/>
    <row r="1358" ht="12.75" hidden="1"/>
    <row r="1359" ht="12.75" hidden="1"/>
    <row r="1360" ht="12.75" hidden="1"/>
    <row r="1361" ht="12.75" hidden="1"/>
    <row r="1362" ht="12.75" hidden="1"/>
    <row r="1363" ht="12.75" hidden="1"/>
    <row r="1364" ht="12.75" hidden="1"/>
    <row r="1365" ht="12.75" hidden="1"/>
    <row r="1366" ht="12.75" hidden="1"/>
    <row r="1367" ht="12.75" hidden="1"/>
    <row r="1368" ht="12.75" hidden="1"/>
    <row r="1369" ht="12.75" hidden="1"/>
    <row r="1370" ht="12.75" hidden="1"/>
    <row r="1371" ht="12.75" hidden="1"/>
    <row r="1372" ht="12.75" hidden="1"/>
    <row r="1373" ht="12.75" hidden="1"/>
    <row r="1374" ht="12.75" hidden="1"/>
    <row r="1375" ht="12.75" hidden="1"/>
    <row r="1376" ht="12.75" hidden="1"/>
    <row r="1377" ht="12.75" hidden="1"/>
    <row r="1378" ht="12.75" hidden="1"/>
    <row r="1379" ht="12.75" hidden="1"/>
    <row r="1380" ht="12.75" hidden="1"/>
    <row r="1381" ht="12.75" hidden="1"/>
    <row r="1382" ht="12.75" hidden="1"/>
    <row r="1383" ht="12.75" hidden="1"/>
    <row r="1384" ht="12.75" hidden="1"/>
    <row r="1385" ht="12.75" hidden="1"/>
    <row r="1386" ht="12.75" hidden="1"/>
    <row r="1387" ht="12.75" hidden="1"/>
    <row r="1388" ht="12.75" hidden="1"/>
    <row r="1389" ht="12.75" hidden="1"/>
    <row r="1390" ht="12.75" hidden="1"/>
    <row r="1391" ht="12.75" hidden="1"/>
    <row r="1392" ht="12.75" hidden="1"/>
    <row r="1393" ht="12.75" hidden="1"/>
    <row r="1394" ht="12.75" hidden="1"/>
    <row r="1395" ht="12.75" hidden="1"/>
    <row r="1396" ht="12.75" hidden="1"/>
    <row r="1397" ht="12.75" hidden="1"/>
    <row r="1398" ht="12.75" hidden="1"/>
    <row r="1399" ht="12.75" hidden="1"/>
    <row r="1400" ht="12.75" hidden="1"/>
    <row r="1401" ht="12.75" hidden="1"/>
    <row r="1402" ht="12.75" hidden="1"/>
    <row r="1403" ht="12.75" hidden="1"/>
    <row r="1404" ht="12.75" hidden="1"/>
    <row r="1405" ht="12.75" hidden="1"/>
    <row r="1406" ht="12.75" hidden="1"/>
    <row r="1407" ht="12.75" hidden="1"/>
    <row r="1408" ht="12.75" hidden="1"/>
    <row r="1409" ht="12.75" hidden="1"/>
    <row r="1410" ht="12.75" hidden="1"/>
    <row r="1411" ht="12.75" hidden="1"/>
    <row r="1412" ht="12.75" hidden="1"/>
    <row r="1413" ht="12.75" hidden="1"/>
    <row r="1414" ht="12.75" hidden="1"/>
    <row r="1415" ht="12.75" hidden="1"/>
    <row r="1416" ht="12.75" hidden="1"/>
    <row r="1417" ht="12.75" hidden="1"/>
    <row r="1418" ht="12.75" hidden="1"/>
    <row r="1419" ht="12.75" hidden="1"/>
    <row r="1420" ht="12.75" hidden="1"/>
    <row r="1421" ht="12.75" hidden="1"/>
    <row r="1422" ht="12.75" hidden="1"/>
    <row r="1423" ht="12.75" hidden="1"/>
    <row r="1424" ht="12.75" hidden="1"/>
    <row r="1425" ht="12.75" hidden="1"/>
    <row r="1426" ht="12.75" hidden="1"/>
    <row r="1427" ht="12.75" hidden="1"/>
    <row r="1428" ht="12.75" hidden="1"/>
    <row r="1429" ht="12.75" hidden="1"/>
    <row r="1430" ht="12.75" hidden="1"/>
    <row r="1431" ht="12.75" hidden="1"/>
    <row r="1432" ht="12.75" hidden="1"/>
    <row r="1433" ht="12.75" hidden="1"/>
    <row r="1434" ht="12.75" hidden="1"/>
    <row r="1435" ht="12.75" hidden="1"/>
    <row r="1436" ht="12.75" hidden="1"/>
    <row r="1437" ht="12.75" hidden="1"/>
    <row r="1438" ht="12.75" hidden="1"/>
    <row r="1439" ht="12.75" hidden="1"/>
    <row r="1440" ht="12.75" hidden="1"/>
    <row r="1441" ht="12.75" hidden="1"/>
    <row r="1442" ht="12.75" hidden="1"/>
    <row r="1443" ht="12.75" hidden="1"/>
    <row r="1444" ht="12.75" hidden="1"/>
    <row r="1445" ht="12.75" hidden="1"/>
    <row r="1446" ht="12.75" hidden="1"/>
    <row r="1447" ht="12.75" hidden="1"/>
    <row r="1448" ht="12.75" hidden="1"/>
    <row r="1449" ht="12.75" hidden="1"/>
    <row r="1450" ht="12.75" hidden="1"/>
    <row r="1451" ht="12.75" hidden="1"/>
    <row r="1452" ht="12.75" hidden="1"/>
    <row r="1453" ht="12.75" hidden="1"/>
    <row r="1454" ht="12.75" hidden="1"/>
    <row r="1455" ht="12.75" hidden="1"/>
    <row r="1456" ht="12.75" hidden="1"/>
    <row r="1457" ht="12.75" hidden="1"/>
    <row r="1458" ht="12.75" hidden="1"/>
    <row r="1459" ht="12.75" hidden="1"/>
    <row r="1460" ht="12.75" hidden="1"/>
    <row r="1461" ht="12.75" hidden="1"/>
    <row r="1462" ht="12.75" hidden="1"/>
    <row r="1463" ht="12.75" hidden="1"/>
    <row r="1464" ht="12.75" hidden="1"/>
    <row r="1465" ht="12.75" hidden="1"/>
    <row r="1466" ht="12.75" hidden="1"/>
    <row r="1467" ht="12.75" hidden="1"/>
    <row r="1468" ht="12.75" hidden="1"/>
    <row r="1469" ht="12.75" hidden="1"/>
    <row r="1470" ht="12.75" hidden="1"/>
    <row r="1471" ht="12.75" hidden="1"/>
    <row r="1472" ht="12.75" hidden="1"/>
    <row r="1473" ht="12.75" hidden="1"/>
    <row r="1474" ht="12.75" hidden="1"/>
    <row r="1475" ht="12.75" hidden="1"/>
    <row r="1476" ht="12.75" hidden="1"/>
    <row r="1477" ht="12.75" hidden="1"/>
    <row r="1478" ht="12.75" hidden="1"/>
    <row r="1479" ht="12.75" hidden="1"/>
    <row r="1480" ht="12.75" hidden="1"/>
    <row r="1481" ht="12.75" hidden="1"/>
    <row r="1482" ht="12.75" hidden="1"/>
    <row r="1483" ht="12.75" hidden="1"/>
    <row r="1484" ht="12.75" hidden="1"/>
    <row r="1485" ht="12.75" hidden="1"/>
    <row r="1486" ht="12.75" hidden="1"/>
    <row r="1487" ht="12.75" hidden="1"/>
    <row r="1488" ht="12.75" hidden="1"/>
    <row r="1489" ht="12.75" hidden="1"/>
    <row r="1490" ht="12.75" hidden="1"/>
    <row r="1491" ht="12.75" hidden="1"/>
    <row r="1492" ht="12.75" hidden="1"/>
    <row r="1493" ht="12.75" hidden="1"/>
    <row r="1494" ht="12.75" hidden="1"/>
    <row r="1495" ht="12.75" hidden="1"/>
    <row r="1496" ht="12.75" hidden="1"/>
    <row r="1497" ht="12.75" hidden="1"/>
    <row r="1498" ht="12.75" hidden="1"/>
    <row r="1499" ht="12.75" hidden="1"/>
    <row r="1500" ht="12.75" hidden="1"/>
    <row r="1501" ht="12.75" hidden="1"/>
    <row r="1502" ht="12.75" hidden="1"/>
    <row r="1503" ht="12.75" hidden="1"/>
    <row r="1504" ht="12.75" hidden="1"/>
    <row r="1505" ht="12.75" hidden="1"/>
    <row r="1506" ht="12.75" hidden="1"/>
    <row r="1507" ht="12.75" hidden="1"/>
    <row r="1508" ht="12.75" hidden="1"/>
    <row r="1509" ht="12.75" hidden="1"/>
    <row r="1510" ht="12.75" hidden="1"/>
    <row r="1511" ht="12.75" hidden="1"/>
    <row r="1512" ht="12.75" hidden="1"/>
    <row r="1513" ht="12.75" hidden="1"/>
    <row r="1514" ht="12.75" hidden="1"/>
    <row r="1515" ht="12.75" hidden="1"/>
    <row r="1516" ht="12.75" hidden="1"/>
    <row r="1517" ht="12.75" hidden="1"/>
    <row r="1518" ht="12.75" hidden="1"/>
    <row r="1519" ht="12.75" hidden="1"/>
    <row r="1520" ht="12.75" hidden="1"/>
    <row r="1521" ht="12.75" hidden="1"/>
    <row r="1522" ht="12.75" hidden="1"/>
    <row r="1523" ht="12.75" hidden="1"/>
    <row r="1524" ht="12.75" hidden="1"/>
    <row r="1525" ht="12.75" hidden="1"/>
    <row r="1526" ht="12.75" hidden="1"/>
    <row r="1527" ht="12.75" hidden="1"/>
    <row r="1528" ht="12.75" hidden="1"/>
    <row r="1529" ht="12.75" hidden="1"/>
    <row r="1530" ht="12.75" hidden="1"/>
    <row r="1531" ht="12.75" hidden="1"/>
    <row r="1532" ht="12.75" hidden="1"/>
    <row r="1533" ht="12.75" hidden="1"/>
    <row r="1534" ht="12.75" hidden="1"/>
    <row r="1535" ht="12.75" hidden="1"/>
    <row r="1536" ht="12.75" hidden="1"/>
    <row r="1537" ht="12.75" hidden="1"/>
    <row r="1538" ht="12.75" hidden="1"/>
    <row r="1539" ht="12.75" hidden="1"/>
    <row r="1540" ht="12.75" hidden="1"/>
    <row r="1541" ht="12.75" hidden="1"/>
    <row r="1542" ht="12.75" hidden="1"/>
    <row r="1543" ht="12.75" hidden="1"/>
    <row r="1544" ht="12.75" hidden="1"/>
    <row r="1545" ht="12.75" hidden="1"/>
    <row r="1546" ht="12.75" hidden="1"/>
    <row r="1547" ht="12.75" hidden="1"/>
    <row r="1548" ht="12.75" hidden="1"/>
    <row r="1549" ht="12.75" hidden="1"/>
    <row r="1550" ht="12.75" hidden="1"/>
    <row r="1551" ht="12.75" hidden="1"/>
    <row r="1552" ht="12.75" hidden="1"/>
    <row r="1553" ht="12.75" hidden="1"/>
    <row r="1554" ht="12.75" hidden="1"/>
    <row r="1555" ht="12.75" hidden="1"/>
    <row r="1556" ht="12.75" hidden="1"/>
    <row r="1557" ht="12.75" hidden="1"/>
    <row r="1558" ht="12.75" hidden="1"/>
    <row r="1559" ht="12.75" hidden="1"/>
    <row r="1560" ht="12.75" hidden="1"/>
    <row r="1561" ht="12.75" hidden="1"/>
    <row r="1562" ht="12.75" hidden="1"/>
    <row r="1563" ht="12.75" hidden="1"/>
    <row r="1564" ht="12.75" hidden="1"/>
    <row r="1565" ht="12.75" hidden="1"/>
    <row r="1566" ht="12.75" hidden="1"/>
    <row r="1567" ht="12.75" hidden="1"/>
    <row r="1568" ht="12.75" hidden="1"/>
    <row r="1569" ht="12.75" hidden="1"/>
    <row r="1570" ht="12.75" hidden="1"/>
    <row r="1571" ht="12.75" hidden="1"/>
    <row r="1572" ht="12.75" hidden="1"/>
    <row r="1573" ht="12.75" hidden="1"/>
    <row r="1574" ht="12.75" hidden="1"/>
    <row r="1575" ht="12.75" hidden="1"/>
    <row r="1576" ht="12.75" hidden="1"/>
    <row r="1577" ht="12.75" hidden="1"/>
    <row r="1578" ht="12.75" hidden="1"/>
    <row r="1579" ht="12.75" hidden="1"/>
    <row r="1580" ht="12.75" hidden="1"/>
    <row r="1581" ht="12.75" hidden="1"/>
    <row r="1582" ht="12.75" hidden="1"/>
    <row r="1583" ht="12.75" hidden="1"/>
    <row r="1584" ht="12.75" hidden="1"/>
    <row r="1585" ht="12.75" hidden="1"/>
    <row r="1586" ht="12.75" hidden="1"/>
    <row r="1587" ht="12.75" hidden="1"/>
    <row r="1588" ht="12.75" hidden="1"/>
    <row r="1589" ht="12.75" hidden="1"/>
    <row r="1590" ht="12.75" hidden="1"/>
    <row r="1591" ht="12.75" hidden="1"/>
    <row r="1592" ht="12.75" hidden="1"/>
    <row r="1593" ht="12.75" hidden="1"/>
    <row r="1594" ht="12.75" hidden="1"/>
    <row r="1595" ht="12.75" hidden="1"/>
    <row r="1596" ht="12.75" hidden="1"/>
    <row r="1597" ht="12.75" hidden="1"/>
    <row r="1598" ht="12.75" hidden="1"/>
    <row r="1599" ht="12.75" hidden="1"/>
    <row r="1600" ht="12.75" hidden="1"/>
    <row r="1601" ht="12.75" hidden="1"/>
    <row r="1602" ht="12.75" hidden="1"/>
    <row r="1603" ht="12.75" hidden="1"/>
    <row r="1604" ht="12.75" hidden="1"/>
    <row r="1605" ht="12.75" hidden="1"/>
    <row r="1606" ht="12.75" hidden="1"/>
    <row r="1607" ht="12.75" hidden="1"/>
    <row r="1608" ht="12.75" hidden="1"/>
    <row r="1609" ht="12.75" hidden="1"/>
    <row r="1610" ht="12.75" hidden="1"/>
    <row r="1611" ht="12.75" hidden="1"/>
    <row r="1612" ht="12.75" hidden="1"/>
    <row r="1613" ht="12.75" hidden="1"/>
    <row r="1614" ht="12.75" hidden="1"/>
    <row r="1615" ht="12.75" hidden="1"/>
    <row r="1616" ht="12.75" hidden="1"/>
    <row r="1617" ht="12.75" hidden="1"/>
    <row r="1618" ht="12.75" hidden="1"/>
    <row r="1619" ht="12.75" hidden="1"/>
    <row r="1620" ht="12.75" hidden="1"/>
    <row r="1621" ht="12.75" hidden="1"/>
    <row r="1622" ht="12.75" hidden="1"/>
    <row r="1623" ht="12.75" hidden="1"/>
    <row r="1624" ht="12.75" hidden="1"/>
  </sheetData>
  <sheetProtection password="FA84" sheet="1" objects="1" scenarios="1"/>
  <mergeCells count="16">
    <mergeCell ref="C17:E17"/>
    <mergeCell ref="G18:H21"/>
    <mergeCell ref="B18:E18"/>
    <mergeCell ref="B19:B26"/>
    <mergeCell ref="D31:E31"/>
    <mergeCell ref="D20:E20"/>
    <mergeCell ref="D22:E22"/>
    <mergeCell ref="D25:E25"/>
    <mergeCell ref="D24:E24"/>
    <mergeCell ref="G27:H27"/>
    <mergeCell ref="C46:E53"/>
    <mergeCell ref="D34:E34"/>
    <mergeCell ref="D40:E44"/>
    <mergeCell ref="C39:E39"/>
    <mergeCell ref="B38:E38"/>
    <mergeCell ref="B27:B37"/>
  </mergeCells>
  <hyperlinks>
    <hyperlink ref="C17" r:id="rId1" display="www.muhendislikbilgileri.com"/>
  </hyperlinks>
  <printOptions/>
  <pageMargins left="0.75" right="0.75" top="1" bottom="1" header="0.5" footer="0.5"/>
  <pageSetup fitToHeight="1" fitToWidth="1" horizontalDpi="600" verticalDpi="600" orientation="portrait" paperSize="9" scale="73" r:id="rId2"/>
</worksheet>
</file>

<file path=xl/worksheets/sheet4.xml><?xml version="1.0" encoding="utf-8"?>
<worksheet xmlns="http://schemas.openxmlformats.org/spreadsheetml/2006/main" xmlns:r="http://schemas.openxmlformats.org/officeDocument/2006/relationships">
  <dimension ref="B2:M53"/>
  <sheetViews>
    <sheetView showGridLines="0" zoomScalePageLayoutView="0" workbookViewId="0" topLeftCell="A17">
      <selection activeCell="C32" sqref="C32"/>
    </sheetView>
  </sheetViews>
  <sheetFormatPr defaultColWidth="0" defaultRowHeight="12.75" zeroHeight="1"/>
  <cols>
    <col min="1" max="1" width="3.125" style="5" customWidth="1"/>
    <col min="2" max="2" width="5.625" style="5" customWidth="1"/>
    <col min="3" max="3" width="31.75390625" style="3" customWidth="1"/>
    <col min="4" max="4" width="14.625" style="4" customWidth="1"/>
    <col min="5" max="5" width="15.125" style="5" customWidth="1"/>
    <col min="6" max="6" width="9.125" style="3" customWidth="1"/>
    <col min="7" max="7" width="24.25390625" style="6" customWidth="1"/>
    <col min="8" max="8" width="25.75390625" style="6" customWidth="1"/>
    <col min="9" max="9" width="8.625" style="3" customWidth="1"/>
    <col min="10" max="10" width="24.75390625" style="5" customWidth="1"/>
    <col min="11" max="11" width="15.25390625" style="5" customWidth="1"/>
    <col min="12" max="12" width="18.75390625" style="5" customWidth="1"/>
    <col min="13" max="13" width="9.125" style="7" customWidth="1"/>
    <col min="14" max="14" width="3.875" style="5" customWidth="1"/>
    <col min="15" max="16384" width="0" style="5" hidden="1" customWidth="1"/>
  </cols>
  <sheetData>
    <row r="1" ht="19.5" customHeight="1" hidden="1"/>
    <row r="2" spans="9:10" ht="19.5" customHeight="1" hidden="1">
      <c r="I2" s="3" t="s">
        <v>94</v>
      </c>
      <c r="J2" s="5">
        <f>ATAN(D10/COS(E2))</f>
        <v>0.3490658503988659</v>
      </c>
    </row>
    <row r="3" spans="3:4" ht="19.5" customHeight="1" hidden="1">
      <c r="C3" s="3" t="s">
        <v>1</v>
      </c>
      <c r="D3" s="4">
        <f>D20</f>
        <v>2.5</v>
      </c>
    </row>
    <row r="4" spans="3:4" ht="19.5" customHeight="1" hidden="1">
      <c r="C4" s="3" t="s">
        <v>2</v>
      </c>
      <c r="D4" s="4">
        <f>D21</f>
        <v>18</v>
      </c>
    </row>
    <row r="5" ht="19.5" customHeight="1" hidden="1"/>
    <row r="6" spans="3:13" ht="19.5" customHeight="1" hidden="1" thickBot="1">
      <c r="C6" s="3" t="s">
        <v>19</v>
      </c>
      <c r="D6" s="4">
        <f>D23</f>
        <v>51.2</v>
      </c>
      <c r="F6" s="3" t="s">
        <v>4</v>
      </c>
      <c r="G6" s="6">
        <f>J6+2*D3</f>
        <v>50</v>
      </c>
      <c r="I6" s="3" t="s">
        <v>14</v>
      </c>
      <c r="J6" s="5">
        <f>D3*D4/COS(E2)</f>
        <v>45</v>
      </c>
      <c r="L6" s="5" t="s">
        <v>26</v>
      </c>
      <c r="M6" s="7">
        <f>J6-2.5*D3</f>
        <v>38.75</v>
      </c>
    </row>
    <row r="7" ht="19.5" customHeight="1" hidden="1"/>
    <row r="8" ht="19.5" customHeight="1" hidden="1"/>
    <row r="9" spans="3:4" ht="19.5" customHeight="1" hidden="1">
      <c r="C9" s="8" t="s">
        <v>0</v>
      </c>
      <c r="D9" s="4">
        <f>D22</f>
        <v>20</v>
      </c>
    </row>
    <row r="10" spans="3:7" ht="19.5" customHeight="1" hidden="1">
      <c r="C10" s="8" t="s">
        <v>22</v>
      </c>
      <c r="D10" s="11">
        <f>TAN(D9*PI()/180)</f>
        <v>0.36397023426620234</v>
      </c>
      <c r="F10" s="3" t="s">
        <v>7</v>
      </c>
      <c r="G10" s="6">
        <f>(D8-G8)/D3</f>
        <v>0</v>
      </c>
    </row>
    <row r="11" spans="3:10" ht="19.5" customHeight="1" hidden="1">
      <c r="C11" s="3" t="s">
        <v>21</v>
      </c>
      <c r="D11" s="12">
        <f>D10-(D9*PI()/180)</f>
        <v>0.014904383867336446</v>
      </c>
      <c r="F11" s="3" t="s">
        <v>8</v>
      </c>
      <c r="G11" s="6">
        <f>(D6-J6)/2</f>
        <v>3.1000000000000014</v>
      </c>
      <c r="I11" s="3" t="s">
        <v>13</v>
      </c>
      <c r="J11" s="5">
        <f>(2.25+G10-(G13+G14))*D3</f>
        <v>3.125</v>
      </c>
    </row>
    <row r="12" spans="3:12" ht="19.5" customHeight="1" hidden="1">
      <c r="C12" s="8" t="s">
        <v>23</v>
      </c>
      <c r="D12" s="12">
        <f>COS(D9*3.14/180)</f>
        <v>0.9397531304731841</v>
      </c>
      <c r="I12" s="3" t="s">
        <v>16</v>
      </c>
      <c r="J12" s="14">
        <f>0.5+(D4*D9)/180</f>
        <v>2.5</v>
      </c>
      <c r="L12" s="14">
        <f>ROUND(J12,0)</f>
        <v>3</v>
      </c>
    </row>
    <row r="13" spans="3:12" ht="19.5" customHeight="1" hidden="1">
      <c r="C13" s="8" t="s">
        <v>24</v>
      </c>
      <c r="D13" s="12">
        <f>SIN(D9*3.14/180)</f>
        <v>0.34185384854620343</v>
      </c>
      <c r="F13" s="3" t="s">
        <v>10</v>
      </c>
      <c r="G13" s="6">
        <f>1+G10-(G12/D3)</f>
        <v>1</v>
      </c>
      <c r="J13" s="14"/>
      <c r="L13" s="14"/>
    </row>
    <row r="14" spans="9:10" ht="19.5" customHeight="1" hidden="1">
      <c r="I14" s="6" t="s">
        <v>58</v>
      </c>
      <c r="J14" s="7">
        <f>(D25-((PI()*(L12-0.5))+(D4*D11))*D12*D3)/(2*D3*D13)</f>
        <v>0.24437377018902182</v>
      </c>
    </row>
    <row r="15" spans="3:10" ht="19.5" customHeight="1" hidden="1">
      <c r="C15" s="3" t="s">
        <v>44</v>
      </c>
      <c r="D15" s="4">
        <f>E25/(D5+2)</f>
        <v>0</v>
      </c>
      <c r="I15" s="6"/>
      <c r="J15" s="7">
        <f>(D25-(D20*D12*(PI()*(D26-0.5)+D21*D11))/(2*D20*D13))</f>
        <v>8.335989700255425</v>
      </c>
    </row>
    <row r="16" spans="9:10" ht="19.5" customHeight="1" hidden="1" thickBot="1">
      <c r="I16" s="39" t="s">
        <v>69</v>
      </c>
      <c r="J16" s="6">
        <f>(PI()*H31*(H32+2))/H32</f>
        <v>8.726646259971648</v>
      </c>
    </row>
    <row r="17" spans="3:11" ht="29.25" customHeight="1" thickBot="1">
      <c r="C17" s="156" t="s">
        <v>111</v>
      </c>
      <c r="D17" s="198"/>
      <c r="E17" s="45" t="s">
        <v>71</v>
      </c>
      <c r="H17" s="45" t="s">
        <v>72</v>
      </c>
      <c r="K17" s="45" t="s">
        <v>73</v>
      </c>
    </row>
    <row r="18" spans="2:11" ht="21" customHeight="1" thickBot="1">
      <c r="B18" s="158" t="s">
        <v>34</v>
      </c>
      <c r="C18" s="159"/>
      <c r="D18" s="159"/>
      <c r="E18" s="160"/>
      <c r="G18" s="124" t="s">
        <v>80</v>
      </c>
      <c r="H18" s="125"/>
      <c r="J18" s="237" t="s">
        <v>45</v>
      </c>
      <c r="K18" s="238"/>
    </row>
    <row r="19" spans="2:11" ht="19.5" customHeight="1">
      <c r="B19" s="230" t="s">
        <v>40</v>
      </c>
      <c r="C19" s="88"/>
      <c r="D19" s="207" t="s">
        <v>96</v>
      </c>
      <c r="E19" s="208"/>
      <c r="G19" s="126"/>
      <c r="H19" s="127"/>
      <c r="J19" s="239"/>
      <c r="K19" s="240"/>
    </row>
    <row r="20" spans="2:11" ht="19.5" customHeight="1">
      <c r="B20" s="231"/>
      <c r="C20" s="82" t="s">
        <v>61</v>
      </c>
      <c r="D20" s="243">
        <v>2.5</v>
      </c>
      <c r="E20" s="244"/>
      <c r="G20" s="126"/>
      <c r="H20" s="127"/>
      <c r="I20" s="6"/>
      <c r="J20" s="239"/>
      <c r="K20" s="240"/>
    </row>
    <row r="21" spans="2:11" ht="19.5" customHeight="1" thickBot="1">
      <c r="B21" s="231"/>
      <c r="C21" s="90" t="s">
        <v>28</v>
      </c>
      <c r="D21" s="192">
        <v>18</v>
      </c>
      <c r="E21" s="193"/>
      <c r="G21" s="128"/>
      <c r="H21" s="129"/>
      <c r="J21" s="241"/>
      <c r="K21" s="242"/>
    </row>
    <row r="22" spans="2:11" ht="19.5" customHeight="1">
      <c r="B22" s="231"/>
      <c r="C22" s="90" t="s">
        <v>31</v>
      </c>
      <c r="D22" s="192">
        <v>20</v>
      </c>
      <c r="E22" s="193"/>
      <c r="G22" s="209"/>
      <c r="H22" s="210"/>
      <c r="J22" s="81" t="s">
        <v>46</v>
      </c>
      <c r="K22" s="74">
        <v>18</v>
      </c>
    </row>
    <row r="23" spans="2:11" ht="19.5" customHeight="1">
      <c r="B23" s="231"/>
      <c r="C23" s="90" t="s">
        <v>33</v>
      </c>
      <c r="D23" s="194">
        <v>51.2</v>
      </c>
      <c r="E23" s="195"/>
      <c r="G23" s="211"/>
      <c r="H23" s="212"/>
      <c r="J23" s="81" t="s">
        <v>47</v>
      </c>
      <c r="K23" s="75">
        <v>51.2</v>
      </c>
    </row>
    <row r="24" spans="2:11" ht="19.5" customHeight="1" thickBot="1">
      <c r="B24" s="231"/>
      <c r="C24" s="90" t="s">
        <v>68</v>
      </c>
      <c r="D24" s="194">
        <v>40.2</v>
      </c>
      <c r="E24" s="195"/>
      <c r="G24" s="211"/>
      <c r="H24" s="212"/>
      <c r="J24" s="76" t="s">
        <v>44</v>
      </c>
      <c r="K24" s="71">
        <f>K23/(K22+2)*COS(E2)</f>
        <v>2.56</v>
      </c>
    </row>
    <row r="25" spans="2:11" ht="19.5" customHeight="1" thickBot="1">
      <c r="B25" s="232"/>
      <c r="C25" s="91" t="s">
        <v>39</v>
      </c>
      <c r="D25" s="196">
        <v>19.5</v>
      </c>
      <c r="E25" s="197"/>
      <c r="G25" s="211"/>
      <c r="H25" s="212"/>
      <c r="J25" s="6"/>
      <c r="K25" s="6"/>
    </row>
    <row r="26" spans="2:13" ht="19.5" customHeight="1" thickBot="1">
      <c r="B26" s="230" t="s">
        <v>99</v>
      </c>
      <c r="C26" s="117" t="s">
        <v>38</v>
      </c>
      <c r="D26" s="188">
        <f>L12</f>
        <v>3</v>
      </c>
      <c r="E26" s="189"/>
      <c r="G26" s="211"/>
      <c r="H26" s="212"/>
      <c r="J26" s="233" t="s">
        <v>48</v>
      </c>
      <c r="K26" s="234"/>
      <c r="L26" s="215" t="s">
        <v>50</v>
      </c>
      <c r="M26" s="216"/>
    </row>
    <row r="27" spans="2:13" ht="19.5" customHeight="1" thickBot="1">
      <c r="B27" s="231"/>
      <c r="C27" s="112" t="s">
        <v>35</v>
      </c>
      <c r="D27" s="152">
        <f>J6</f>
        <v>45</v>
      </c>
      <c r="E27" s="153"/>
      <c r="G27" s="211"/>
      <c r="H27" s="212"/>
      <c r="J27" s="22" t="s">
        <v>49</v>
      </c>
      <c r="K27" s="23" t="s">
        <v>49</v>
      </c>
      <c r="L27" s="217"/>
      <c r="M27" s="218"/>
    </row>
    <row r="28" spans="2:13" ht="19.5" customHeight="1">
      <c r="B28" s="231"/>
      <c r="C28" s="110" t="s">
        <v>41</v>
      </c>
      <c r="D28" s="152">
        <f>J14</f>
        <v>0.24437377018902182</v>
      </c>
      <c r="E28" s="153"/>
      <c r="G28" s="211"/>
      <c r="H28" s="212"/>
      <c r="J28" s="24">
        <v>0.2</v>
      </c>
      <c r="K28" s="25">
        <v>6.5</v>
      </c>
      <c r="L28" s="217"/>
      <c r="M28" s="218"/>
    </row>
    <row r="29" spans="2:13" ht="19.5" customHeight="1">
      <c r="B29" s="231"/>
      <c r="C29" s="110" t="s">
        <v>66</v>
      </c>
      <c r="D29" s="152">
        <f>(D23-D24)/2</f>
        <v>5.5</v>
      </c>
      <c r="E29" s="153"/>
      <c r="G29" s="211"/>
      <c r="H29" s="212"/>
      <c r="J29" s="26">
        <v>0.3</v>
      </c>
      <c r="K29" s="27">
        <v>7</v>
      </c>
      <c r="L29" s="217"/>
      <c r="M29" s="218"/>
    </row>
    <row r="30" spans="2:13" ht="19.5" customHeight="1" thickBot="1">
      <c r="B30" s="231"/>
      <c r="C30" s="110" t="s">
        <v>77</v>
      </c>
      <c r="D30" s="152">
        <f>G11</f>
        <v>3.1000000000000014</v>
      </c>
      <c r="E30" s="153"/>
      <c r="G30" s="213"/>
      <c r="H30" s="214"/>
      <c r="J30" s="26">
        <v>0.4</v>
      </c>
      <c r="K30" s="26">
        <v>8</v>
      </c>
      <c r="L30" s="219"/>
      <c r="M30" s="220"/>
    </row>
    <row r="31" spans="2:11" ht="19.5" customHeight="1">
      <c r="B31" s="231"/>
      <c r="C31" s="110" t="s">
        <v>78</v>
      </c>
      <c r="D31" s="152">
        <f>D29-D30</f>
        <v>2.3999999999999986</v>
      </c>
      <c r="E31" s="153"/>
      <c r="G31" s="79" t="s">
        <v>70</v>
      </c>
      <c r="H31" s="72">
        <v>2.5</v>
      </c>
      <c r="J31" s="26">
        <v>0.5</v>
      </c>
      <c r="K31" s="27">
        <v>9</v>
      </c>
    </row>
    <row r="32" spans="2:11" ht="19.5" customHeight="1">
      <c r="B32" s="231"/>
      <c r="C32" s="110" t="s">
        <v>79</v>
      </c>
      <c r="D32" s="152">
        <f>J6*COS(J2)</f>
        <v>42.28616793536588</v>
      </c>
      <c r="E32" s="153"/>
      <c r="G32" s="80" t="s">
        <v>28</v>
      </c>
      <c r="H32" s="73">
        <v>18</v>
      </c>
      <c r="J32" s="26">
        <v>0.6</v>
      </c>
      <c r="K32" s="26">
        <v>10</v>
      </c>
    </row>
    <row r="33" spans="2:11" ht="19.5" customHeight="1">
      <c r="B33" s="231"/>
      <c r="C33" s="83"/>
      <c r="D33" s="235"/>
      <c r="E33" s="236"/>
      <c r="G33" s="80" t="s">
        <v>67</v>
      </c>
      <c r="H33" s="73">
        <v>59.5</v>
      </c>
      <c r="J33" s="27">
        <v>0.7</v>
      </c>
      <c r="K33" s="27">
        <v>11</v>
      </c>
    </row>
    <row r="34" spans="2:11" ht="19.5" customHeight="1" thickBot="1">
      <c r="B34" s="232"/>
      <c r="C34" s="248"/>
      <c r="D34" s="249"/>
      <c r="E34" s="250"/>
      <c r="G34" s="80" t="s">
        <v>74</v>
      </c>
      <c r="H34" s="73">
        <v>53</v>
      </c>
      <c r="J34" s="26">
        <v>0.8</v>
      </c>
      <c r="K34" s="26">
        <v>12</v>
      </c>
    </row>
    <row r="35" spans="2:11" ht="19.5" customHeight="1">
      <c r="B35" s="28"/>
      <c r="C35" s="245" t="s">
        <v>42</v>
      </c>
      <c r="D35" s="246"/>
      <c r="E35" s="247"/>
      <c r="G35" s="77" t="s">
        <v>76</v>
      </c>
      <c r="H35" s="69">
        <f>2*((4*H33*H33)+(J16*J16))/(8*H33)</f>
        <v>59.81997628128856</v>
      </c>
      <c r="J35" s="27">
        <v>0.9</v>
      </c>
      <c r="K35" s="27">
        <v>14</v>
      </c>
    </row>
    <row r="36" spans="2:11" ht="19.5" customHeight="1">
      <c r="B36" s="41"/>
      <c r="C36" s="41"/>
      <c r="D36" s="41"/>
      <c r="E36" s="41"/>
      <c r="G36" s="77" t="s">
        <v>68</v>
      </c>
      <c r="H36" s="69">
        <f>H35-2*H37</f>
        <v>46.18002371871144</v>
      </c>
      <c r="J36" s="26">
        <v>1</v>
      </c>
      <c r="K36" s="26">
        <v>16</v>
      </c>
    </row>
    <row r="37" spans="2:11" ht="19.5" customHeight="1" thickBot="1">
      <c r="B37" s="41"/>
      <c r="C37" s="41"/>
      <c r="D37" s="41"/>
      <c r="E37" s="41"/>
      <c r="G37" s="78" t="s">
        <v>37</v>
      </c>
      <c r="H37" s="70">
        <f>(H35-H34)</f>
        <v>6.819976281288561</v>
      </c>
      <c r="J37" s="26">
        <v>1.25</v>
      </c>
      <c r="K37" s="27">
        <v>18</v>
      </c>
    </row>
    <row r="38" spans="2:11" ht="19.5" customHeight="1" thickBot="1">
      <c r="B38" s="41"/>
      <c r="C38" s="41"/>
      <c r="D38" s="41"/>
      <c r="E38" s="41"/>
      <c r="J38" s="26">
        <v>1.5</v>
      </c>
      <c r="K38" s="26">
        <v>20</v>
      </c>
    </row>
    <row r="39" spans="2:11" ht="19.5" customHeight="1">
      <c r="B39" s="41"/>
      <c r="C39" s="221" t="s">
        <v>97</v>
      </c>
      <c r="D39" s="222"/>
      <c r="E39" s="222"/>
      <c r="F39" s="222"/>
      <c r="G39" s="222"/>
      <c r="H39" s="223"/>
      <c r="J39" s="27">
        <v>1.75</v>
      </c>
      <c r="K39" s="27">
        <v>22</v>
      </c>
    </row>
    <row r="40" spans="2:11" ht="19.5" customHeight="1">
      <c r="B40" s="41"/>
      <c r="C40" s="224"/>
      <c r="D40" s="225"/>
      <c r="E40" s="225"/>
      <c r="F40" s="225"/>
      <c r="G40" s="225"/>
      <c r="H40" s="226"/>
      <c r="J40" s="26">
        <v>2</v>
      </c>
      <c r="K40" s="27">
        <v>24</v>
      </c>
    </row>
    <row r="41" spans="2:11" ht="19.5" customHeight="1">
      <c r="B41" s="41"/>
      <c r="C41" s="224"/>
      <c r="D41" s="225"/>
      <c r="E41" s="225"/>
      <c r="F41" s="225"/>
      <c r="G41" s="225"/>
      <c r="H41" s="226"/>
      <c r="J41" s="27">
        <v>2.25</v>
      </c>
      <c r="K41" s="26">
        <v>25</v>
      </c>
    </row>
    <row r="42" spans="2:11" ht="19.5" customHeight="1">
      <c r="B42" s="41"/>
      <c r="C42" s="224"/>
      <c r="D42" s="225"/>
      <c r="E42" s="225"/>
      <c r="F42" s="225"/>
      <c r="G42" s="225"/>
      <c r="H42" s="226"/>
      <c r="J42" s="26">
        <v>2.5</v>
      </c>
      <c r="K42" s="27">
        <v>27</v>
      </c>
    </row>
    <row r="43" spans="2:11" ht="19.5" customHeight="1">
      <c r="B43" s="41"/>
      <c r="C43" s="224"/>
      <c r="D43" s="225"/>
      <c r="E43" s="225"/>
      <c r="F43" s="225"/>
      <c r="G43" s="225"/>
      <c r="H43" s="226"/>
      <c r="J43" s="27">
        <v>2.75</v>
      </c>
      <c r="K43" s="32">
        <v>30</v>
      </c>
    </row>
    <row r="44" spans="2:11" ht="19.5" customHeight="1">
      <c r="B44" s="41"/>
      <c r="C44" s="224"/>
      <c r="D44" s="225"/>
      <c r="E44" s="225"/>
      <c r="F44" s="225"/>
      <c r="G44" s="225"/>
      <c r="H44" s="226"/>
      <c r="J44" s="26">
        <v>3</v>
      </c>
      <c r="K44" s="26">
        <v>32</v>
      </c>
    </row>
    <row r="45" spans="2:11" ht="19.5" customHeight="1">
      <c r="B45" s="41"/>
      <c r="C45" s="224"/>
      <c r="D45" s="225"/>
      <c r="E45" s="225"/>
      <c r="F45" s="225"/>
      <c r="G45" s="225"/>
      <c r="H45" s="226"/>
      <c r="J45" s="27">
        <v>3.25</v>
      </c>
      <c r="K45" s="32">
        <v>36</v>
      </c>
    </row>
    <row r="46" spans="2:11" ht="19.5" customHeight="1">
      <c r="B46" s="41"/>
      <c r="C46" s="224"/>
      <c r="D46" s="225"/>
      <c r="E46" s="225"/>
      <c r="F46" s="225"/>
      <c r="G46" s="225"/>
      <c r="H46" s="226"/>
      <c r="J46" s="27">
        <v>3.5</v>
      </c>
      <c r="K46" s="27">
        <v>39</v>
      </c>
    </row>
    <row r="47" spans="2:11" ht="19.5" customHeight="1">
      <c r="B47" s="41"/>
      <c r="C47" s="224"/>
      <c r="D47" s="225"/>
      <c r="E47" s="225"/>
      <c r="F47" s="225"/>
      <c r="G47" s="225"/>
      <c r="H47" s="226"/>
      <c r="J47" s="27">
        <v>3.75</v>
      </c>
      <c r="K47" s="26">
        <v>40</v>
      </c>
    </row>
    <row r="48" spans="2:11" ht="19.5" customHeight="1">
      <c r="B48" s="41"/>
      <c r="C48" s="224"/>
      <c r="D48" s="225"/>
      <c r="E48" s="225"/>
      <c r="F48" s="225"/>
      <c r="G48" s="225"/>
      <c r="H48" s="226"/>
      <c r="J48" s="26">
        <v>4</v>
      </c>
      <c r="K48" s="32">
        <v>42</v>
      </c>
    </row>
    <row r="49" spans="2:11" ht="19.5" customHeight="1">
      <c r="B49" s="41"/>
      <c r="C49" s="224"/>
      <c r="D49" s="225"/>
      <c r="E49" s="225"/>
      <c r="F49" s="225"/>
      <c r="G49" s="225"/>
      <c r="H49" s="226"/>
      <c r="J49" s="27">
        <v>4.5</v>
      </c>
      <c r="K49" s="27">
        <v>45</v>
      </c>
    </row>
    <row r="50" spans="2:11" ht="15">
      <c r="B50" s="41"/>
      <c r="C50" s="224"/>
      <c r="D50" s="225"/>
      <c r="E50" s="225"/>
      <c r="F50" s="225"/>
      <c r="G50" s="225"/>
      <c r="H50" s="226"/>
      <c r="J50" s="27">
        <v>4.75</v>
      </c>
      <c r="K50" s="26">
        <v>50</v>
      </c>
    </row>
    <row r="51" spans="2:11" ht="15">
      <c r="B51" s="41"/>
      <c r="C51" s="224"/>
      <c r="D51" s="225"/>
      <c r="E51" s="225"/>
      <c r="F51" s="225"/>
      <c r="G51" s="225"/>
      <c r="H51" s="226"/>
      <c r="J51" s="26">
        <v>5</v>
      </c>
      <c r="K51" s="27">
        <v>55</v>
      </c>
    </row>
    <row r="52" spans="3:11" ht="15">
      <c r="C52" s="224"/>
      <c r="D52" s="225"/>
      <c r="E52" s="225"/>
      <c r="F52" s="225"/>
      <c r="G52" s="225"/>
      <c r="H52" s="226"/>
      <c r="J52" s="27">
        <v>5.5</v>
      </c>
      <c r="K52" s="27">
        <v>60</v>
      </c>
    </row>
    <row r="53" spans="3:11" ht="15.75" thickBot="1">
      <c r="C53" s="227"/>
      <c r="D53" s="228"/>
      <c r="E53" s="228"/>
      <c r="F53" s="228"/>
      <c r="G53" s="228"/>
      <c r="H53" s="229"/>
      <c r="J53" s="33">
        <v>6</v>
      </c>
      <c r="K53" s="34">
        <v>65</v>
      </c>
    </row>
    <row r="54" ht="12.75"/>
    <row r="55" ht="12.75" hidden="1"/>
    <row r="56" ht="12.75" hidden="1"/>
    <row r="57" ht="12.75" hidden="1"/>
  </sheetData>
  <sheetProtection password="FA84" sheet="1" objects="1" scenarios="1"/>
  <mergeCells count="27">
    <mergeCell ref="C17:D17"/>
    <mergeCell ref="C35:E35"/>
    <mergeCell ref="C34:E34"/>
    <mergeCell ref="D22:E22"/>
    <mergeCell ref="D31:E31"/>
    <mergeCell ref="D32:E32"/>
    <mergeCell ref="D26:E26"/>
    <mergeCell ref="D28:E28"/>
    <mergeCell ref="D30:E30"/>
    <mergeCell ref="D29:E29"/>
    <mergeCell ref="D33:E33"/>
    <mergeCell ref="B18:E18"/>
    <mergeCell ref="D19:E19"/>
    <mergeCell ref="D21:E21"/>
    <mergeCell ref="J18:K21"/>
    <mergeCell ref="G18:H21"/>
    <mergeCell ref="D20:E20"/>
    <mergeCell ref="L26:M30"/>
    <mergeCell ref="C39:H53"/>
    <mergeCell ref="B19:B25"/>
    <mergeCell ref="B26:B34"/>
    <mergeCell ref="J26:K26"/>
    <mergeCell ref="G22:H30"/>
    <mergeCell ref="D24:E24"/>
    <mergeCell ref="D27:E27"/>
    <mergeCell ref="D23:E23"/>
    <mergeCell ref="D25:E25"/>
  </mergeCells>
  <hyperlinks>
    <hyperlink ref="C17" r:id="rId1" display="www.muhendislikbilgileri.com"/>
  </hyperlinks>
  <printOptions/>
  <pageMargins left="0.75" right="0.75" top="1" bottom="1" header="0.5" footer="0.5"/>
  <pageSetup horizontalDpi="600" verticalDpi="600" orientation="portrait" paperSize="9" r:id="rId3"/>
  <drawing r:id="rId2"/>
</worksheet>
</file>

<file path=xl/worksheets/sheet5.xml><?xml version="1.0" encoding="utf-8"?>
<worksheet xmlns="http://schemas.openxmlformats.org/spreadsheetml/2006/main" xmlns:r="http://schemas.openxmlformats.org/officeDocument/2006/relationships">
  <dimension ref="B1:M56"/>
  <sheetViews>
    <sheetView showGridLines="0" zoomScalePageLayoutView="0" workbookViewId="0" topLeftCell="A17">
      <selection activeCell="C21" sqref="C21"/>
    </sheetView>
  </sheetViews>
  <sheetFormatPr defaultColWidth="0" defaultRowHeight="12.75" zeroHeight="1" outlineLevelCol="1"/>
  <cols>
    <col min="1" max="1" width="4.875" style="5" customWidth="1"/>
    <col min="2" max="2" width="5.625" style="5" customWidth="1"/>
    <col min="3" max="3" width="33.00390625" style="3" customWidth="1"/>
    <col min="4" max="4" width="14.625" style="4" customWidth="1"/>
    <col min="5" max="5" width="15.125" style="5" customWidth="1"/>
    <col min="6" max="6" width="4.375" style="3" customWidth="1"/>
    <col min="7" max="7" width="20.375" style="6" customWidth="1"/>
    <col min="8" max="8" width="18.00390625" style="6" customWidth="1"/>
    <col min="9" max="9" width="5.00390625" style="3" customWidth="1"/>
    <col min="10" max="10" width="19.875" style="5" hidden="1" customWidth="1" outlineLevel="1"/>
    <col min="11" max="11" width="15.25390625" style="5" hidden="1" customWidth="1" outlineLevel="1"/>
    <col min="12" max="12" width="11.75390625" style="5" hidden="1" customWidth="1"/>
    <col min="13" max="13" width="16.00390625" style="7" hidden="1" customWidth="1"/>
    <col min="14" max="14" width="18.125" style="5" hidden="1" customWidth="1"/>
    <col min="15" max="16384" width="9.125" style="5" hidden="1" customWidth="1"/>
  </cols>
  <sheetData>
    <row r="1" ht="19.5" customHeight="1" hidden="1">
      <c r="E1" s="5" t="s">
        <v>90</v>
      </c>
    </row>
    <row r="2" ht="19.5" customHeight="1" hidden="1"/>
    <row r="3" spans="3:4" ht="19.5" customHeight="1" hidden="1">
      <c r="C3" s="3" t="s">
        <v>53</v>
      </c>
      <c r="D3" s="4">
        <f>D20</f>
        <v>3</v>
      </c>
    </row>
    <row r="4" spans="3:10" ht="19.5" customHeight="1" hidden="1">
      <c r="C4" s="3" t="s">
        <v>2</v>
      </c>
      <c r="D4" s="4">
        <f>D21</f>
        <v>12</v>
      </c>
      <c r="I4" s="3" t="s">
        <v>106</v>
      </c>
      <c r="J4" s="5">
        <f>2*D23*D4/(D4+D5)</f>
        <v>37.666000000000004</v>
      </c>
    </row>
    <row r="5" spans="3:10" ht="19.5" customHeight="1" hidden="1">
      <c r="C5" s="3" t="s">
        <v>3</v>
      </c>
      <c r="D5" s="4">
        <f>E21</f>
        <v>24</v>
      </c>
      <c r="I5" s="3" t="s">
        <v>106</v>
      </c>
      <c r="J5" s="5">
        <f>2*D23*D5/(D5+D4)</f>
        <v>75.33200000000001</v>
      </c>
    </row>
    <row r="6" spans="3:13" ht="19.5" customHeight="1" hidden="1">
      <c r="C6" s="3" t="s">
        <v>19</v>
      </c>
      <c r="D6" s="4">
        <f>D24</f>
        <v>44.84</v>
      </c>
      <c r="F6" s="3" t="s">
        <v>4</v>
      </c>
      <c r="G6" s="6">
        <f>J6+2*D3</f>
        <v>42</v>
      </c>
      <c r="I6" s="3" t="s">
        <v>14</v>
      </c>
      <c r="J6" s="5">
        <f>D3*D4</f>
        <v>36</v>
      </c>
      <c r="L6" s="5" t="s">
        <v>26</v>
      </c>
      <c r="M6" s="7">
        <f>D6-2*J11</f>
        <v>32.098</v>
      </c>
    </row>
    <row r="7" spans="3:13" ht="19.5" customHeight="1" hidden="1">
      <c r="C7" s="3" t="s">
        <v>20</v>
      </c>
      <c r="D7" s="4">
        <f>E24</f>
        <v>79.4</v>
      </c>
      <c r="F7" s="3" t="s">
        <v>5</v>
      </c>
      <c r="G7" s="6">
        <f>J7+2*D4</f>
        <v>96</v>
      </c>
      <c r="I7" s="3" t="s">
        <v>15</v>
      </c>
      <c r="J7" s="5">
        <f>D3*D5</f>
        <v>72</v>
      </c>
      <c r="L7" s="5" t="s">
        <v>27</v>
      </c>
      <c r="M7" s="7">
        <f>D7-2*J11</f>
        <v>66.658</v>
      </c>
    </row>
    <row r="8" spans="3:11" ht="19.5" customHeight="1" hidden="1">
      <c r="C8" s="3" t="s">
        <v>12</v>
      </c>
      <c r="D8" s="4">
        <f>D23</f>
        <v>56.499</v>
      </c>
      <c r="F8" s="3" t="s">
        <v>6</v>
      </c>
      <c r="G8" s="6">
        <f>(D3*(D4+D5)/2)</f>
        <v>54</v>
      </c>
      <c r="I8" s="3" t="s">
        <v>88</v>
      </c>
      <c r="J8" s="5">
        <f>(2*D10*((G13+G14)/(D21+E21))+J9)</f>
        <v>0.03430264931582033</v>
      </c>
      <c r="K8" s="5">
        <f>ROUND(J8,4)</f>
        <v>0.0343</v>
      </c>
    </row>
    <row r="9" spans="3:10" ht="19.5" customHeight="1" hidden="1">
      <c r="C9" s="8" t="s">
        <v>85</v>
      </c>
      <c r="D9" s="4">
        <f>D22</f>
        <v>20</v>
      </c>
      <c r="E9" s="5">
        <f>D9*PI()/180</f>
        <v>0.3490658503988659</v>
      </c>
      <c r="F9" s="3" t="s">
        <v>83</v>
      </c>
      <c r="G9" s="9">
        <f>ATAN(D10)</f>
        <v>0.3490658503988659</v>
      </c>
      <c r="I9" s="3" t="s">
        <v>89</v>
      </c>
      <c r="J9" s="10">
        <f>TAN(G9)-G9</f>
        <v>0.014904383867336446</v>
      </c>
    </row>
    <row r="10" spans="3:11" ht="19.5" customHeight="1" hidden="1">
      <c r="C10" s="8" t="s">
        <v>86</v>
      </c>
      <c r="D10" s="11">
        <f>TAN(E9)</f>
        <v>0.36397023426620234</v>
      </c>
      <c r="F10" s="3" t="s">
        <v>7</v>
      </c>
      <c r="G10" s="9">
        <f>(D8-G8)/D3</f>
        <v>0.8330000000000007</v>
      </c>
      <c r="I10" s="3" t="s">
        <v>91</v>
      </c>
      <c r="K10" s="5" t="s">
        <v>92</v>
      </c>
    </row>
    <row r="11" spans="3:10" ht="19.5" customHeight="1" hidden="1">
      <c r="C11" s="3" t="s">
        <v>87</v>
      </c>
      <c r="D11" s="12">
        <f>D10-(D9*3.14/180)</f>
        <v>0.015081345377313427</v>
      </c>
      <c r="F11" s="3" t="s">
        <v>8</v>
      </c>
      <c r="G11" s="13">
        <f>(D6-J6)/2</f>
        <v>4.420000000000002</v>
      </c>
      <c r="I11" s="3" t="s">
        <v>13</v>
      </c>
      <c r="J11" s="5">
        <f>(2.25+G10-(G13+G14))*D3</f>
        <v>6.371000000000003</v>
      </c>
    </row>
    <row r="12" spans="3:12" ht="19.5" customHeight="1" hidden="1">
      <c r="C12" s="8" t="s">
        <v>23</v>
      </c>
      <c r="D12" s="12">
        <f>COS(D9*3.14/180)</f>
        <v>0.9397531304731841</v>
      </c>
      <c r="F12" s="3" t="s">
        <v>9</v>
      </c>
      <c r="G12" s="13">
        <f>(D7-J7)/2</f>
        <v>3.700000000000003</v>
      </c>
      <c r="I12" s="3" t="s">
        <v>16</v>
      </c>
      <c r="J12" s="14">
        <f>0.5+(D4*D9)/180</f>
        <v>1.8333333333333333</v>
      </c>
      <c r="L12" s="14">
        <f>ROUND(J12,0)</f>
        <v>2</v>
      </c>
    </row>
    <row r="13" spans="3:12" ht="19.5" customHeight="1" hidden="1">
      <c r="C13" s="8" t="s">
        <v>24</v>
      </c>
      <c r="D13" s="12">
        <f>SIN(D9*3.14/180)</f>
        <v>0.34185384854620343</v>
      </c>
      <c r="F13" s="3" t="s">
        <v>10</v>
      </c>
      <c r="G13" s="15">
        <f>1+G10-(G12/D3)</f>
        <v>0.5996666666666663</v>
      </c>
      <c r="I13" s="3" t="s">
        <v>17</v>
      </c>
      <c r="J13" s="14">
        <f>0.5+(D5*D9)/180</f>
        <v>3.1666666666666665</v>
      </c>
      <c r="L13" s="14">
        <f>ROUND(J13,0)</f>
        <v>3</v>
      </c>
    </row>
    <row r="14" spans="6:10" ht="19.5" customHeight="1" hidden="1">
      <c r="F14" s="3" t="s">
        <v>11</v>
      </c>
      <c r="G14" s="15">
        <f>1+G10-(G11/D3)</f>
        <v>0.3596666666666668</v>
      </c>
      <c r="I14" s="3" t="s">
        <v>18</v>
      </c>
      <c r="J14" s="16">
        <f>((PI()*(L12-0.5))+D4*D11)*D12*D3+(2*D3*G13*D13)</f>
        <v>15.025655731123578</v>
      </c>
    </row>
    <row r="15" spans="3:10" ht="19.5" customHeight="1" hidden="1">
      <c r="C15" s="3" t="s">
        <v>44</v>
      </c>
      <c r="D15" s="4">
        <f>E24/(D5+2)</f>
        <v>3.053846153846154</v>
      </c>
      <c r="I15" s="3" t="s">
        <v>25</v>
      </c>
      <c r="J15" s="17">
        <f>((PI()*(L13-0.5))+D5*D11)*D12*D3+(2*D3*G14*D13)</f>
        <v>23.90056947694753</v>
      </c>
    </row>
    <row r="16" ht="19.5" customHeight="1" hidden="1"/>
    <row r="17" spans="3:5" ht="30" customHeight="1" thickBot="1">
      <c r="C17" s="156" t="s">
        <v>111</v>
      </c>
      <c r="D17" s="267"/>
      <c r="E17" s="267"/>
    </row>
    <row r="18" spans="2:8" ht="32.25" customHeight="1" thickBot="1">
      <c r="B18" s="257" t="s">
        <v>98</v>
      </c>
      <c r="C18" s="258"/>
      <c r="D18" s="258"/>
      <c r="E18" s="259"/>
      <c r="G18" s="251" t="s">
        <v>104</v>
      </c>
      <c r="H18" s="252"/>
    </row>
    <row r="19" spans="2:8" ht="19.5" customHeight="1">
      <c r="B19" s="230" t="s">
        <v>40</v>
      </c>
      <c r="C19" s="88"/>
      <c r="D19" s="84" t="s">
        <v>29</v>
      </c>
      <c r="E19" s="85" t="s">
        <v>30</v>
      </c>
      <c r="G19" s="253"/>
      <c r="H19" s="254"/>
    </row>
    <row r="20" spans="2:9" ht="19.5" customHeight="1">
      <c r="B20" s="231"/>
      <c r="C20" s="90" t="s">
        <v>56</v>
      </c>
      <c r="D20" s="260">
        <v>3</v>
      </c>
      <c r="E20" s="261"/>
      <c r="G20" s="253"/>
      <c r="H20" s="254"/>
      <c r="I20" s="6"/>
    </row>
    <row r="21" spans="2:8" ht="19.5" customHeight="1">
      <c r="B21" s="231"/>
      <c r="C21" s="90" t="s">
        <v>28</v>
      </c>
      <c r="D21" s="113">
        <v>12</v>
      </c>
      <c r="E21" s="114">
        <v>24</v>
      </c>
      <c r="G21" s="255"/>
      <c r="H21" s="256"/>
    </row>
    <row r="22" spans="2:8" ht="19.5" customHeight="1">
      <c r="B22" s="231"/>
      <c r="C22" s="90" t="s">
        <v>31</v>
      </c>
      <c r="D22" s="262">
        <v>20</v>
      </c>
      <c r="E22" s="263"/>
      <c r="G22" s="19" t="s">
        <v>46</v>
      </c>
      <c r="H22" s="1">
        <v>84</v>
      </c>
    </row>
    <row r="23" spans="2:8" ht="19.5" customHeight="1">
      <c r="B23" s="231"/>
      <c r="C23" s="90" t="s">
        <v>32</v>
      </c>
      <c r="D23" s="260">
        <v>56.499</v>
      </c>
      <c r="E23" s="261"/>
      <c r="G23" s="19" t="s">
        <v>47</v>
      </c>
      <c r="H23" s="2">
        <v>268.33</v>
      </c>
    </row>
    <row r="24" spans="2:8" ht="19.5" customHeight="1" thickBot="1">
      <c r="B24" s="232"/>
      <c r="C24" s="91" t="s">
        <v>33</v>
      </c>
      <c r="D24" s="115">
        <v>44.84</v>
      </c>
      <c r="E24" s="116">
        <v>79.4</v>
      </c>
      <c r="G24" s="20" t="s">
        <v>44</v>
      </c>
      <c r="H24" s="21">
        <f>H23/(H22+2)</f>
        <v>3.120116279069767</v>
      </c>
    </row>
    <row r="25" spans="2:5" ht="19.5" customHeight="1" thickBot="1">
      <c r="B25" s="264" t="s">
        <v>99</v>
      </c>
      <c r="C25" s="108" t="s">
        <v>35</v>
      </c>
      <c r="D25" s="98">
        <f>J6</f>
        <v>36</v>
      </c>
      <c r="E25" s="99">
        <f>J7</f>
        <v>72</v>
      </c>
    </row>
    <row r="26" spans="2:8" ht="19.5" customHeight="1" thickBot="1">
      <c r="B26" s="265"/>
      <c r="C26" s="112" t="s">
        <v>79</v>
      </c>
      <c r="D26" s="100">
        <f>J6*COS(G9)</f>
        <v>33.828934348292705</v>
      </c>
      <c r="E26" s="101">
        <f>J7*COS(G9)</f>
        <v>67.65786869658541</v>
      </c>
      <c r="G26" s="233" t="s">
        <v>48</v>
      </c>
      <c r="H26" s="234"/>
    </row>
    <row r="27" spans="2:8" ht="19.5" customHeight="1" thickBot="1">
      <c r="B27" s="265"/>
      <c r="C27" s="109" t="s">
        <v>84</v>
      </c>
      <c r="D27" s="100">
        <f>J4</f>
        <v>37.666000000000004</v>
      </c>
      <c r="E27" s="101">
        <f>J5</f>
        <v>75.33200000000001</v>
      </c>
      <c r="G27" s="22" t="s">
        <v>49</v>
      </c>
      <c r="H27" s="23" t="s">
        <v>49</v>
      </c>
    </row>
    <row r="28" spans="2:8" ht="19.5" customHeight="1">
      <c r="B28" s="265"/>
      <c r="C28" s="110" t="s">
        <v>36</v>
      </c>
      <c r="D28" s="102">
        <f>M6</f>
        <v>32.098</v>
      </c>
      <c r="E28" s="103">
        <f>M7</f>
        <v>66.658</v>
      </c>
      <c r="G28" s="24">
        <v>0.2</v>
      </c>
      <c r="H28" s="25">
        <v>6.5</v>
      </c>
    </row>
    <row r="29" spans="2:8" ht="19.5" customHeight="1">
      <c r="B29" s="265"/>
      <c r="C29" s="110" t="s">
        <v>37</v>
      </c>
      <c r="D29" s="150">
        <f>J11</f>
        <v>6.371000000000003</v>
      </c>
      <c r="E29" s="151"/>
      <c r="G29" s="26">
        <v>0.3</v>
      </c>
      <c r="H29" s="27">
        <v>7</v>
      </c>
    </row>
    <row r="30" spans="2:8" ht="19.5" customHeight="1">
      <c r="B30" s="265"/>
      <c r="C30" s="110" t="s">
        <v>81</v>
      </c>
      <c r="D30" s="104">
        <f>G11</f>
        <v>4.420000000000002</v>
      </c>
      <c r="E30" s="105">
        <f>G12</f>
        <v>3.700000000000003</v>
      </c>
      <c r="G30" s="26">
        <v>0.4</v>
      </c>
      <c r="H30" s="26">
        <v>8</v>
      </c>
    </row>
    <row r="31" spans="2:8" ht="19.5" customHeight="1">
      <c r="B31" s="265"/>
      <c r="C31" s="110" t="s">
        <v>82</v>
      </c>
      <c r="D31" s="104">
        <f>D29-D30</f>
        <v>1.9510000000000014</v>
      </c>
      <c r="E31" s="105">
        <f>D29-E30</f>
        <v>2.6710000000000003</v>
      </c>
      <c r="G31" s="26">
        <v>0.5</v>
      </c>
      <c r="H31" s="27">
        <v>9</v>
      </c>
    </row>
    <row r="32" spans="2:8" ht="19.5" customHeight="1">
      <c r="B32" s="265"/>
      <c r="C32" s="110" t="s">
        <v>41</v>
      </c>
      <c r="D32" s="102">
        <f>G13</f>
        <v>0.5996666666666663</v>
      </c>
      <c r="E32" s="103">
        <f>G14</f>
        <v>0.3596666666666668</v>
      </c>
      <c r="G32" s="26">
        <v>0.6</v>
      </c>
      <c r="H32" s="26">
        <v>10</v>
      </c>
    </row>
    <row r="33" spans="2:8" ht="19.5" customHeight="1">
      <c r="B33" s="265"/>
      <c r="C33" s="110" t="s">
        <v>38</v>
      </c>
      <c r="D33" s="102">
        <f>L12</f>
        <v>2</v>
      </c>
      <c r="E33" s="103">
        <f>L13</f>
        <v>3</v>
      </c>
      <c r="G33" s="27">
        <v>0.7</v>
      </c>
      <c r="H33" s="27">
        <v>11</v>
      </c>
    </row>
    <row r="34" spans="2:8" ht="19.5" customHeight="1" thickBot="1">
      <c r="B34" s="266"/>
      <c r="C34" s="111" t="s">
        <v>39</v>
      </c>
      <c r="D34" s="106">
        <f>J14</f>
        <v>15.025655731123578</v>
      </c>
      <c r="E34" s="107">
        <f>J15</f>
        <v>23.90056947694753</v>
      </c>
      <c r="G34" s="26">
        <v>0.8</v>
      </c>
      <c r="H34" s="26">
        <v>12</v>
      </c>
    </row>
    <row r="35" spans="2:8" ht="19.5" customHeight="1">
      <c r="B35" s="89"/>
      <c r="C35" s="154" t="s">
        <v>42</v>
      </c>
      <c r="D35" s="154"/>
      <c r="E35" s="154"/>
      <c r="G35" s="27">
        <v>0.9</v>
      </c>
      <c r="H35" s="27">
        <v>14</v>
      </c>
    </row>
    <row r="36" spans="2:8" ht="19.5" customHeight="1" thickBot="1">
      <c r="B36" s="28"/>
      <c r="C36" s="29"/>
      <c r="D36" s="30"/>
      <c r="E36" s="30"/>
      <c r="G36" s="26">
        <v>1</v>
      </c>
      <c r="H36" s="26">
        <v>16</v>
      </c>
    </row>
    <row r="37" spans="2:8" ht="19.5" customHeight="1">
      <c r="B37" s="28"/>
      <c r="C37" s="29"/>
      <c r="D37" s="170" t="s">
        <v>50</v>
      </c>
      <c r="E37" s="268"/>
      <c r="F37" s="171"/>
      <c r="G37" s="26">
        <v>1.25</v>
      </c>
      <c r="H37" s="27">
        <v>18</v>
      </c>
    </row>
    <row r="38" spans="2:8" ht="19.5" customHeight="1">
      <c r="B38" s="28"/>
      <c r="C38" s="31"/>
      <c r="D38" s="172"/>
      <c r="E38" s="269"/>
      <c r="F38" s="173"/>
      <c r="G38" s="26">
        <v>1.5</v>
      </c>
      <c r="H38" s="26">
        <v>20</v>
      </c>
    </row>
    <row r="39" spans="2:8" ht="19.5" customHeight="1">
      <c r="B39" s="28"/>
      <c r="C39" s="31"/>
      <c r="D39" s="172"/>
      <c r="E39" s="269"/>
      <c r="F39" s="173"/>
      <c r="G39" s="27">
        <v>1.75</v>
      </c>
      <c r="H39" s="27">
        <v>22</v>
      </c>
    </row>
    <row r="40" spans="4:8" ht="19.5" customHeight="1">
      <c r="D40" s="172"/>
      <c r="E40" s="269"/>
      <c r="F40" s="173"/>
      <c r="G40" s="26">
        <v>2</v>
      </c>
      <c r="H40" s="27">
        <v>24</v>
      </c>
    </row>
    <row r="41" spans="4:8" ht="19.5" customHeight="1" thickBot="1">
      <c r="D41" s="174"/>
      <c r="E41" s="270"/>
      <c r="F41" s="175"/>
      <c r="G41" s="27">
        <v>2.25</v>
      </c>
      <c r="H41" s="26">
        <v>25</v>
      </c>
    </row>
    <row r="42" spans="7:8" ht="19.5" customHeight="1" thickBot="1">
      <c r="G42" s="26">
        <v>2.5</v>
      </c>
      <c r="H42" s="27">
        <v>27</v>
      </c>
    </row>
    <row r="43" spans="3:8" ht="19.5" customHeight="1">
      <c r="C43" s="130" t="s">
        <v>100</v>
      </c>
      <c r="D43" s="131"/>
      <c r="E43" s="132"/>
      <c r="G43" s="27">
        <v>2.75</v>
      </c>
      <c r="H43" s="32">
        <v>30</v>
      </c>
    </row>
    <row r="44" spans="3:8" ht="19.5" customHeight="1">
      <c r="C44" s="133"/>
      <c r="D44" s="134"/>
      <c r="E44" s="135"/>
      <c r="G44" s="26">
        <v>3</v>
      </c>
      <c r="H44" s="26">
        <v>32</v>
      </c>
    </row>
    <row r="45" spans="3:8" ht="19.5" customHeight="1">
      <c r="C45" s="133"/>
      <c r="D45" s="134"/>
      <c r="E45" s="135"/>
      <c r="G45" s="27">
        <v>3.25</v>
      </c>
      <c r="H45" s="32">
        <v>36</v>
      </c>
    </row>
    <row r="46" spans="3:8" ht="19.5" customHeight="1">
      <c r="C46" s="133"/>
      <c r="D46" s="134"/>
      <c r="E46" s="135"/>
      <c r="G46" s="27">
        <v>3.5</v>
      </c>
      <c r="H46" s="27">
        <v>39</v>
      </c>
    </row>
    <row r="47" spans="3:8" ht="19.5" customHeight="1">
      <c r="C47" s="133"/>
      <c r="D47" s="134"/>
      <c r="E47" s="135"/>
      <c r="G47" s="27">
        <v>3.75</v>
      </c>
      <c r="H47" s="26">
        <v>40</v>
      </c>
    </row>
    <row r="48" spans="3:8" ht="19.5" customHeight="1">
      <c r="C48" s="133"/>
      <c r="D48" s="134"/>
      <c r="E48" s="135"/>
      <c r="G48" s="26">
        <v>4</v>
      </c>
      <c r="H48" s="32">
        <v>42</v>
      </c>
    </row>
    <row r="49" spans="3:8" ht="19.5" customHeight="1">
      <c r="C49" s="133"/>
      <c r="D49" s="134"/>
      <c r="E49" s="135"/>
      <c r="G49" s="27">
        <v>4.5</v>
      </c>
      <c r="H49" s="27">
        <v>45</v>
      </c>
    </row>
    <row r="50" spans="3:8" ht="19.5" customHeight="1">
      <c r="C50" s="133"/>
      <c r="D50" s="134"/>
      <c r="E50" s="135"/>
      <c r="G50" s="27">
        <v>4.75</v>
      </c>
      <c r="H50" s="26">
        <v>50</v>
      </c>
    </row>
    <row r="51" spans="3:8" ht="15">
      <c r="C51" s="133"/>
      <c r="D51" s="134"/>
      <c r="E51" s="135"/>
      <c r="G51" s="26">
        <v>5</v>
      </c>
      <c r="H51" s="27">
        <v>55</v>
      </c>
    </row>
    <row r="52" spans="3:8" ht="15">
      <c r="C52" s="133"/>
      <c r="D52" s="134"/>
      <c r="E52" s="135"/>
      <c r="G52" s="27">
        <v>5.5</v>
      </c>
      <c r="H52" s="27">
        <v>60</v>
      </c>
    </row>
    <row r="53" spans="3:8" ht="15.75" thickBot="1">
      <c r="C53" s="136"/>
      <c r="D53" s="137"/>
      <c r="E53" s="138"/>
      <c r="G53" s="33">
        <v>6</v>
      </c>
      <c r="H53" s="34">
        <v>65</v>
      </c>
    </row>
    <row r="54" spans="3:5" ht="12.75">
      <c r="C54" s="35"/>
      <c r="D54" s="35"/>
      <c r="E54" s="35"/>
    </row>
    <row r="55" spans="3:5" ht="12.75" hidden="1">
      <c r="C55" s="35"/>
      <c r="D55" s="35"/>
      <c r="E55" s="35"/>
    </row>
    <row r="56" spans="3:5" ht="12.75" hidden="1">
      <c r="C56" s="36"/>
      <c r="D56" s="37"/>
      <c r="E56" s="38"/>
    </row>
  </sheetData>
  <sheetProtection password="FA84" sheet="1" objects="1" scenarios="1"/>
  <mergeCells count="13">
    <mergeCell ref="C17:E17"/>
    <mergeCell ref="D37:F41"/>
    <mergeCell ref="C43:E53"/>
    <mergeCell ref="D29:E29"/>
    <mergeCell ref="C35:E35"/>
    <mergeCell ref="B19:B24"/>
    <mergeCell ref="G18:H21"/>
    <mergeCell ref="G26:H26"/>
    <mergeCell ref="B18:E18"/>
    <mergeCell ref="D20:E20"/>
    <mergeCell ref="D22:E22"/>
    <mergeCell ref="D23:E23"/>
    <mergeCell ref="B25:B34"/>
  </mergeCells>
  <hyperlinks>
    <hyperlink ref="C17" r:id="rId1" display="www.muhendislikbilgileri.com"/>
  </hyperlinks>
  <printOptions/>
  <pageMargins left="0.75" right="0.75" top="1" bottom="1" header="0.5" footer="0.5"/>
  <pageSetup horizontalDpi="600" verticalDpi="600" orientation="portrait" paperSize="9" r:id="rId2"/>
  <ignoredErrors>
    <ignoredError sqref="D31:E3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Kardemir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Feridun Dengizek</dc:creator>
  <cp:keywords/>
  <dc:description/>
  <cp:lastModifiedBy>Melik Feridun DENGIZEK</cp:lastModifiedBy>
  <cp:lastPrinted>2016-10-11T08:39:49Z</cp:lastPrinted>
  <dcterms:created xsi:type="dcterms:W3CDTF">2015-02-03T10:20:58Z</dcterms:created>
  <dcterms:modified xsi:type="dcterms:W3CDTF">2016-10-11T11:36:29Z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